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User\Desktop\HPR´s\Imbiribeira-HUNANIZE\Prestação de contas\06-2020\Prestação de contas\CGM\"/>
    </mc:Choice>
  </mc:AlternateContent>
  <xr:revisionPtr revIDLastSave="0" documentId="13_ncr:1_{5A33F6A0-FC25-49AA-8EDC-1CE555025D15}" xr6:coauthVersionLast="45" xr6:coauthVersionMax="45" xr10:uidLastSave="{00000000-0000-0000-0000-000000000000}"/>
  <bookViews>
    <workbookView xWindow="-120" yWindow="-120" windowWidth="20730" windowHeight="11160" xr2:uid="{0A489813-9C1A-4D02-B640-02D911E7BD1D}"/>
  </bookViews>
  <sheets>
    <sheet name="CONTÁBIL- FINANCEIRA " sheetId="1" r:id="rId1"/>
  </sheets>
  <externalReferences>
    <externalReference r:id="rId2"/>
  </externalReferences>
  <definedNames>
    <definedName name="__xlfn_IFERROR">#N/A</definedName>
    <definedName name="__xlfn_SUMIFS">#N/A</definedName>
    <definedName name="_xlnm.Print_Area" localSheetId="0">'CONTÁBIL- FINANCEIRA '!$C$1:$G$281</definedName>
    <definedName name="ATIVOSouJOVEM">'[1]DADOS (OCULTAR)'!$Y$4:$Y$5</definedName>
    <definedName name="CATDESP6">'[1]DADOS (OCULTAR)'!$B$3:$B$180</definedName>
    <definedName name="CLASSIF">'[1]DADOS (OCULTAR)'!#REF!</definedName>
    <definedName name="Classificação">'[1]DADOS (OCULTAR)'!$F$4:$F$5</definedName>
    <definedName name="COMPET">'[1]DADOS (OCULTAR)'!$D$4:$D$75</definedName>
    <definedName name="DIVISÃO">'[1]DADOS (OCULTAR)'!$U$3:$U$4</definedName>
    <definedName name="Excel_BuiltIn__FilterDatabase" localSheetId="0">'CONTÁBIL- FINANCEIRA '!$B$29:$G$273</definedName>
    <definedName name="Excel_BuiltIn_Print_Area_8" localSheetId="0">#REF!</definedName>
    <definedName name="Excel_BuiltIn_Print_Area_8">#REF!</definedName>
    <definedName name="Excel_BuiltIn_Print_Area_9" localSheetId="0">#REF!</definedName>
    <definedName name="Excel_BuiltIn_Print_Area_9">#REF!</definedName>
    <definedName name="MESES">'[1]DADOS (OCULTAR)'!$Z$4:$Z$15</definedName>
    <definedName name="NÃO">'CONTÁBIL- FINANCEIRA '!$G$7</definedName>
    <definedName name="Print_Area_0" localSheetId="0">'CONTÁBIL- FINANCEIRA '!$C$1:$G$281</definedName>
    <definedName name="Print_Area_0_0" localSheetId="0">'CONTÁBIL- FINANCEIRA '!$C$1:$G$281</definedName>
    <definedName name="Print_Area_0_0_0" localSheetId="0">'CONTÁBIL- FINANCEIRA '!$C$1:$G$281</definedName>
    <definedName name="Print_Area_0_0_0_0" localSheetId="0">'CONTÁBIL- FINANCEIRA '!$C$1:$G$281</definedName>
    <definedName name="Print_Area_0_0_0_0_0" localSheetId="0">'CONTÁBIL- FINANCEIRA '!$C$1:$G$281</definedName>
    <definedName name="RELDESPPG">'[1]DADOS (OCULTAR)'!$AK$3:$AK$188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7" i="1" l="1"/>
  <c r="F278" i="1" s="1"/>
  <c r="F176" i="1" s="1"/>
  <c r="F273" i="1"/>
  <c r="F272" i="1"/>
  <c r="F271" i="1"/>
  <c r="F270" i="1"/>
  <c r="F269" i="1"/>
  <c r="F268" i="1" s="1"/>
  <c r="F267" i="1"/>
  <c r="F274" i="1" s="1"/>
  <c r="F259" i="1"/>
  <c r="F251" i="1"/>
  <c r="F253" i="1" s="1"/>
  <c r="F243" i="1"/>
  <c r="F245" i="1" s="1"/>
  <c r="F255" i="1" s="1"/>
  <c r="F235" i="1"/>
  <c r="F237" i="1" s="1"/>
  <c r="F234" i="1"/>
  <c r="F227" i="1"/>
  <c r="F221" i="1"/>
  <c r="F220" i="1"/>
  <c r="F219" i="1"/>
  <c r="F218" i="1"/>
  <c r="F222" i="1" s="1"/>
  <c r="F211" i="1"/>
  <c r="F210" i="1"/>
  <c r="F212" i="1" s="1"/>
  <c r="F205" i="1"/>
  <c r="E197" i="1"/>
  <c r="C197" i="1"/>
  <c r="G194" i="1"/>
  <c r="F194" i="1"/>
  <c r="G191" i="1"/>
  <c r="F191" i="1"/>
  <c r="F190" i="1"/>
  <c r="F185" i="1"/>
  <c r="F177" i="1"/>
  <c r="F175" i="1"/>
  <c r="F174" i="1"/>
  <c r="F173" i="1"/>
  <c r="F172" i="1"/>
  <c r="F171" i="1"/>
  <c r="F170" i="1"/>
  <c r="F169" i="1"/>
  <c r="F168" i="1"/>
  <c r="F167" i="1"/>
  <c r="F166" i="1"/>
  <c r="F165" i="1"/>
  <c r="F164" i="1"/>
  <c r="F163" i="1"/>
  <c r="F162" i="1"/>
  <c r="F161" i="1" s="1"/>
  <c r="F160" i="1"/>
  <c r="F159" i="1"/>
  <c r="F158" i="1"/>
  <c r="F157" i="1"/>
  <c r="F156" i="1"/>
  <c r="F155" i="1" s="1"/>
  <c r="F154" i="1" s="1"/>
  <c r="F153" i="1" s="1"/>
  <c r="F152" i="1"/>
  <c r="F151" i="1"/>
  <c r="F150" i="1"/>
  <c r="F149" i="1" s="1"/>
  <c r="F148" i="1"/>
  <c r="F147" i="1"/>
  <c r="F146" i="1"/>
  <c r="F145" i="1"/>
  <c r="F144" i="1"/>
  <c r="F143" i="1"/>
  <c r="F142" i="1"/>
  <c r="F141" i="1"/>
  <c r="F140" i="1"/>
  <c r="F139" i="1"/>
  <c r="F138" i="1"/>
  <c r="F137" i="1" s="1"/>
  <c r="F136" i="1" s="1"/>
  <c r="F134" i="1"/>
  <c r="F133" i="1"/>
  <c r="F132" i="1"/>
  <c r="F131" i="1" s="1"/>
  <c r="F130" i="1"/>
  <c r="F128" i="1" s="1"/>
  <c r="F129" i="1"/>
  <c r="F127" i="1"/>
  <c r="F126" i="1"/>
  <c r="F124" i="1" s="1"/>
  <c r="F125" i="1"/>
  <c r="F123" i="1"/>
  <c r="F122" i="1"/>
  <c r="F121" i="1"/>
  <c r="F120" i="1"/>
  <c r="F119" i="1"/>
  <c r="F118" i="1"/>
  <c r="F117" i="1" s="1"/>
  <c r="F116" i="1" s="1"/>
  <c r="F114" i="1"/>
  <c r="F112" i="1" s="1"/>
  <c r="F113" i="1"/>
  <c r="F111" i="1"/>
  <c r="F110" i="1"/>
  <c r="F109" i="1"/>
  <c r="F108" i="1"/>
  <c r="F107" i="1"/>
  <c r="F106" i="1"/>
  <c r="F105" i="1" s="1"/>
  <c r="F104" i="1"/>
  <c r="F103" i="1"/>
  <c r="F102" i="1"/>
  <c r="F100" i="1" s="1"/>
  <c r="F101" i="1"/>
  <c r="E97" i="1"/>
  <c r="C97" i="1"/>
  <c r="D95" i="1"/>
  <c r="G94" i="1"/>
  <c r="F94" i="1"/>
  <c r="G91" i="1"/>
  <c r="F91" i="1"/>
  <c r="F90" i="1"/>
  <c r="F86" i="1"/>
  <c r="F84" i="1" s="1"/>
  <c r="F85" i="1"/>
  <c r="F83" i="1"/>
  <c r="F82" i="1"/>
  <c r="F81" i="1" s="1"/>
  <c r="F79" i="1" s="1"/>
  <c r="F80" i="1"/>
  <c r="F77" i="1"/>
  <c r="F72" i="1"/>
  <c r="F70" i="1"/>
  <c r="F68" i="1"/>
  <c r="F62" i="1"/>
  <c r="F56" i="1"/>
  <c r="F55" i="1"/>
  <c r="F54" i="1"/>
  <c r="F53" i="1"/>
  <c r="F52" i="1"/>
  <c r="F51" i="1"/>
  <c r="F50" i="1"/>
  <c r="F49" i="1"/>
  <c r="F48" i="1" s="1"/>
  <c r="F262" i="1" s="1"/>
  <c r="F263" i="1" s="1"/>
  <c r="F47" i="1"/>
  <c r="F46" i="1"/>
  <c r="F45" i="1"/>
  <c r="F44" i="1" s="1"/>
  <c r="F43" i="1"/>
  <c r="F42" i="1"/>
  <c r="F41" i="1"/>
  <c r="F40" i="1" s="1"/>
  <c r="F39" i="1" s="1"/>
  <c r="F38" i="1"/>
  <c r="F37" i="1"/>
  <c r="F36" i="1"/>
  <c r="F35" i="1"/>
  <c r="F34" i="1"/>
  <c r="F33" i="1"/>
  <c r="F31" i="1" s="1"/>
  <c r="F30" i="1" s="1"/>
  <c r="F32" i="1"/>
  <c r="F25" i="1"/>
  <c r="F26" i="1" s="1"/>
  <c r="F18" i="1"/>
  <c r="F29" i="1" l="1"/>
  <c r="F135" i="1"/>
  <c r="F115" i="1" s="1"/>
  <c r="F99" i="1"/>
  <c r="F224" i="1"/>
  <c r="F178" i="1" l="1"/>
  <c r="F181" i="1" l="1"/>
  <c r="F179" i="1"/>
  <c r="F182" i="1" s="1"/>
</calcChain>
</file>

<file path=xl/sharedStrings.xml><?xml version="1.0" encoding="utf-8"?>
<sst xmlns="http://schemas.openxmlformats.org/spreadsheetml/2006/main" count="502" uniqueCount="391">
  <si>
    <t>SECRETARIA EXECUTIVA DE ATENÇÃO À SAÚDE</t>
  </si>
  <si>
    <t>Janeiro/2020 - Versão 4.0</t>
  </si>
  <si>
    <t>DIRETORIA GERAL DE MODERNIZAÇÃO E MONITORAMENTO DA ASSISTÊNCIA À SAÚDE</t>
  </si>
  <si>
    <t>MÊS/ANO COMPETÊNCIA</t>
  </si>
  <si>
    <t>ANO CONTRATO</t>
  </si>
  <si>
    <t>SECRETARIA  DE ADMINISTRAÇÃO E FINANÇAS</t>
  </si>
  <si>
    <t>GERÊNCIA GERAL DE ADMINISTRAÇÃO, FINANÇAS, CONVÊNIOS E CONTRATOS</t>
  </si>
  <si>
    <t>DEMONSTRATIVO DE CONTRATOS SERVIÇOS TERCEIRIZADOS</t>
  </si>
  <si>
    <t>06 .2020</t>
  </si>
  <si>
    <t>DEMONSTRATIVO DE RESULTADO CONTÁBIL - FINANCEIRO MENSAL</t>
  </si>
  <si>
    <t>UNIDADE</t>
  </si>
  <si>
    <t>RESPONSÁVEL PELA UNIDADE</t>
  </si>
  <si>
    <t>ISENTO PIS:</t>
  </si>
  <si>
    <t>SIM</t>
  </si>
  <si>
    <t>HOSPITAL PROV. DO RECIFE 3 - UNID. IMBIRIBEIRA</t>
  </si>
  <si>
    <t>ANA CAROLINA SPINELLI</t>
  </si>
  <si>
    <t>CNPJ</t>
  </si>
  <si>
    <t>28.399.030/0002-12</t>
  </si>
  <si>
    <t>INSTITUTO HUMANIZE DE ASSISTENCIA E RESPONSABILIDADE SOCIAL</t>
  </si>
  <si>
    <t>OSS - GESTORA</t>
  </si>
  <si>
    <t>DESCRIÇÃO</t>
  </si>
  <si>
    <t>Data Início CG</t>
  </si>
  <si>
    <t>RECEITAS OPERACIONAIS</t>
  </si>
  <si>
    <t>VALOR</t>
  </si>
  <si>
    <t>Repasse Contrato de Gestão (Fixo+Variável)</t>
  </si>
  <si>
    <t>Repasse Contrato de Gestão (Odontologia)</t>
  </si>
  <si>
    <t>Repasse Contrato de Gestão ENSINO E PESQUISA</t>
  </si>
  <si>
    <t>Plano de Investimento Autorizado pela Contratante</t>
  </si>
  <si>
    <t>Repasse Programas Especiais</t>
  </si>
  <si>
    <t xml:space="preserve"> ( - ) Desconto </t>
  </si>
  <si>
    <t>TOTAL DE REPASSES</t>
  </si>
  <si>
    <t>Rendimento de Aplicações Financeiras</t>
  </si>
  <si>
    <t>Rendimento de Aplicações Financeiras do Recurso de Plano de Investimento Autorizado pela Contratante</t>
  </si>
  <si>
    <t>Reembolso de Despesas</t>
  </si>
  <si>
    <t>Obtenção de Recursos Externos</t>
  </si>
  <si>
    <t>Demais Receitas (Convênios)</t>
  </si>
  <si>
    <t>Outras Receitas</t>
  </si>
  <si>
    <t>TOTAL OUTRAS RECEITAS</t>
  </si>
  <si>
    <t>TOTAL DE REPASSES/RECEITAS</t>
  </si>
  <si>
    <t>DESPESAS OPERACIONAIS</t>
  </si>
  <si>
    <t>1. Pessoal</t>
  </si>
  <si>
    <t xml:space="preserve">  1.1. Ordenados (Não inclui férias, 13º e Rescisão)</t>
  </si>
  <si>
    <t xml:space="preserve">    1.1.1. Assistência Médica</t>
  </si>
  <si>
    <t>1 - Médico</t>
  </si>
  <si>
    <t>1.1</t>
  </si>
  <si>
    <t xml:space="preserve">        1.1.1.1. Médicos</t>
  </si>
  <si>
    <t>2 - Outros Profissionais da Saúde</t>
  </si>
  <si>
    <t xml:space="preserve">        1.1.1.2. Outros profissionais de saúde</t>
  </si>
  <si>
    <t>4 - Assistência Odontológica</t>
  </si>
  <si>
    <t xml:space="preserve">    1.1.2. Assistência Odontológica</t>
  </si>
  <si>
    <t>3 - Administrativo</t>
  </si>
  <si>
    <t xml:space="preserve">    1.1.3. Administrativo</t>
  </si>
  <si>
    <t>2 - FGTS</t>
  </si>
  <si>
    <t>1.2</t>
  </si>
  <si>
    <t xml:space="preserve">  1.2. FGTS</t>
  </si>
  <si>
    <t>1 - PIS</t>
  </si>
  <si>
    <t xml:space="preserve">  1.3. PIS</t>
  </si>
  <si>
    <t>1.99 - Outras Depesas com Pessoal</t>
  </si>
  <si>
    <t>1.99</t>
  </si>
  <si>
    <t xml:space="preserve">  1.4. Benefícios</t>
  </si>
  <si>
    <t xml:space="preserve">  1.5. Despesas com Provisões (Férias + 13º + Rescisões)</t>
  </si>
  <si>
    <t xml:space="preserve">      1.5.1. Total Férias</t>
  </si>
  <si>
    <t xml:space="preserve">      1.5.1.2. Proventos Férias</t>
  </si>
  <si>
    <t xml:space="preserve">      1.5.1.2. FGTS s/ Férias</t>
  </si>
  <si>
    <t xml:space="preserve">      1.5.1.3. PIS s/ Férias</t>
  </si>
  <si>
    <t xml:space="preserve">      1.5.2. Total 13º Salário</t>
  </si>
  <si>
    <t xml:space="preserve">      1.5.2.1. Proventos 13º Salário</t>
  </si>
  <si>
    <t xml:space="preserve">      1.5.2.2. FGTS s/ 13º Salário</t>
  </si>
  <si>
    <t xml:space="preserve">      1.5.2.3. PIS s/ 13º Salário</t>
  </si>
  <si>
    <t xml:space="preserve">      1.5.3. Rescisões</t>
  </si>
  <si>
    <t xml:space="preserve">      1.5.3.1. Proventos Rescisões</t>
  </si>
  <si>
    <t xml:space="preserve">      1.5.3.2. FGTS s/ Rescisões</t>
  </si>
  <si>
    <t xml:space="preserve">      1.5.3.3. PIS s/ Rescisões</t>
  </si>
  <si>
    <t xml:space="preserve">      1.5.3.4. GRFF s/ Rescisões</t>
  </si>
  <si>
    <t>2. Insumos Assistenciais</t>
  </si>
  <si>
    <t xml:space="preserve">2.1. Materiais Descartáveis/Materiais de Penso </t>
  </si>
  <si>
    <t>3.12</t>
  </si>
  <si>
    <t xml:space="preserve">  2.1. Materiais Descartáveis/Materiais de Penso</t>
  </si>
  <si>
    <t xml:space="preserve">2.2. Medicamentos </t>
  </si>
  <si>
    <t>3.4</t>
  </si>
  <si>
    <t xml:space="preserve">  2.2. Medicamentos</t>
  </si>
  <si>
    <t xml:space="preserve">2.3. Dietas Industrializadas </t>
  </si>
  <si>
    <t>3.3</t>
  </si>
  <si>
    <t xml:space="preserve">  2.3. Dietas Industrializadas</t>
  </si>
  <si>
    <t xml:space="preserve">2.4. Gases Medicinais </t>
  </si>
  <si>
    <t>3.2</t>
  </si>
  <si>
    <t xml:space="preserve">  2.4. Gases Medicinais</t>
  </si>
  <si>
    <t xml:space="preserve">2.5. OPME (Orteses, Próteses e Materiais Especiais) </t>
  </si>
  <si>
    <t>3.13</t>
  </si>
  <si>
    <t xml:space="preserve">  2.5. OPME (Orteses, Próteses e Materiais Especiais)</t>
  </si>
  <si>
    <t xml:space="preserve">2.6. Material de uso odontológico </t>
  </si>
  <si>
    <t>3.5</t>
  </si>
  <si>
    <t xml:space="preserve">  2.6. Material de uso odontológico</t>
  </si>
  <si>
    <t xml:space="preserve">2.7. Material laboratorial </t>
  </si>
  <si>
    <t>3.11</t>
  </si>
  <si>
    <t xml:space="preserve">  2.7. Material laboratorial</t>
  </si>
  <si>
    <t xml:space="preserve">2.8. Outras Despesas com Insumos Assistenciais </t>
  </si>
  <si>
    <t>3.99</t>
  </si>
  <si>
    <t xml:space="preserve">  2.8. Outras Despesas com Insumos Assistenciais</t>
  </si>
  <si>
    <t>3. Materiais/Consumos Diversos</t>
  </si>
  <si>
    <t xml:space="preserve">3.1. Material de Higienização e Limpeza </t>
  </si>
  <si>
    <t>3.7</t>
  </si>
  <si>
    <t xml:space="preserve">  3.1. Material de Higienização e Limpeza</t>
  </si>
  <si>
    <t xml:space="preserve">3.2. Material/Gêneros Alimentícios </t>
  </si>
  <si>
    <t xml:space="preserve">  3.2. Material/Gêneros Alimentícios</t>
  </si>
  <si>
    <t xml:space="preserve">3.3. Material Expediente </t>
  </si>
  <si>
    <t>3.6</t>
  </si>
  <si>
    <t xml:space="preserve">  3.3. Material Expediente</t>
  </si>
  <si>
    <t xml:space="preserve">3.4. Combustível </t>
  </si>
  <si>
    <t>3.1</t>
  </si>
  <si>
    <t xml:space="preserve">  3.4. Combustível</t>
  </si>
  <si>
    <t xml:space="preserve">3.5. GLP </t>
  </si>
  <si>
    <t xml:space="preserve">  3.5. GLP</t>
  </si>
  <si>
    <t xml:space="preserve">  3.6. Material de Manutenção</t>
  </si>
  <si>
    <t xml:space="preserve">3.6.1. Manutenção de Bem Imóvel </t>
  </si>
  <si>
    <t>3.9</t>
  </si>
  <si>
    <r>
      <rPr>
        <sz val="12"/>
        <color indexed="63"/>
        <rFont val="Calibri"/>
        <family val="2"/>
        <charset val="1"/>
      </rPr>
      <t xml:space="preserve">      3.6.1.</t>
    </r>
    <r>
      <rPr>
        <sz val="14"/>
        <color indexed="63"/>
        <rFont val="Calibri"/>
        <family val="2"/>
        <charset val="1"/>
      </rPr>
      <t xml:space="preserve"> Manutenção de Bem</t>
    </r>
    <r>
      <rPr>
        <sz val="12"/>
        <color indexed="63"/>
        <rFont val="Calibri"/>
        <family val="2"/>
        <charset val="1"/>
      </rPr>
      <t xml:space="preserve"> Imóvel</t>
    </r>
  </si>
  <si>
    <t xml:space="preserve">      3.6.2.  Manutenção de Bem Móvel</t>
  </si>
  <si>
    <t xml:space="preserve">3.6.2.1. Equipamentos de Informática </t>
  </si>
  <si>
    <t>3.10</t>
  </si>
  <si>
    <t xml:space="preserve">             3.6.2.1. Suprimentos de Informática</t>
  </si>
  <si>
    <t xml:space="preserve">             3.6.2.2.  Manutenção de Veículos</t>
  </si>
  <si>
    <t xml:space="preserve">3.6.2.2.1. Lubrificantes Veiculares </t>
  </si>
  <si>
    <t xml:space="preserve">                  3.6.2.2.1. Lubrificantes Veiculares</t>
  </si>
  <si>
    <t xml:space="preserve">3.6.2.2.2. Outros Materiais de Manutenção de Veículos </t>
  </si>
  <si>
    <t xml:space="preserve">                  3.6.2.2.2. Outros Materiais de Manutenção de Veículos</t>
  </si>
  <si>
    <t xml:space="preserve">3.6.2.3. Equipamento Médico-Hospitalar </t>
  </si>
  <si>
    <t xml:space="preserve">             3.6.2.3. Equipamento Médico-Hospitalar</t>
  </si>
  <si>
    <t xml:space="preserve">3.6.2.4. Outros materiais de Manutenção de Bem Móvel </t>
  </si>
  <si>
    <t xml:space="preserve">             3.6.2.4. Outros Materiais de Manutenção de Bem Móvel</t>
  </si>
  <si>
    <t xml:space="preserve">3.7. Tecidos, Fardamentos e EPI </t>
  </si>
  <si>
    <t>3.8</t>
  </si>
  <si>
    <t xml:space="preserve">  3.7. Tecidos, Fardamentos e EPI</t>
  </si>
  <si>
    <t xml:space="preserve">3.8. Outras Despesas com Materiais Diversos </t>
  </si>
  <si>
    <t xml:space="preserve">  3.8. Outras Despesas com Materiais Diversos</t>
  </si>
  <si>
    <t>4. Seguros/Tributos/Despesas Bancárias</t>
  </si>
  <si>
    <t>4.1. Seguros (Imóvel e veículos)</t>
  </si>
  <si>
    <t>5.21</t>
  </si>
  <si>
    <t xml:space="preserve">  4.1. Seguros (Imóvel e veículos)</t>
  </si>
  <si>
    <t xml:space="preserve">  4.2. Tributos (Taxas e Contribuições)</t>
  </si>
  <si>
    <t>4.2.1. Taxas</t>
  </si>
  <si>
    <t>5.99</t>
  </si>
  <si>
    <t xml:space="preserve">    4.2.1. Taxas</t>
  </si>
  <si>
    <t>4.2.2. Contribuições</t>
  </si>
  <si>
    <t xml:space="preserve">    4.2.2. Contribuições</t>
  </si>
  <si>
    <t xml:space="preserve">  4.3. Despesas Bancárias (Taxa de Manutenção/Tarifas)</t>
  </si>
  <si>
    <t>4.3.1. Taxa de Manutenção de Conta</t>
  </si>
  <si>
    <t>5.25</t>
  </si>
  <si>
    <t xml:space="preserve">    4.3.1. Taxa de Manutenção de Conta</t>
  </si>
  <si>
    <t>4.3.2. Tarifas</t>
  </si>
  <si>
    <t xml:space="preserve">    4.3.2. Tarifas</t>
  </si>
  <si>
    <t>_________________________________________________________________</t>
  </si>
  <si>
    <t>______/______/_______</t>
  </si>
  <si>
    <t>_________________________________________</t>
  </si>
  <si>
    <t>RECEBIMENTO
(DATA e ASSINATURA)</t>
  </si>
  <si>
    <t xml:space="preserve">DATA </t>
  </si>
  <si>
    <t>ASSINATURA RESPONSÁVEL PELA UNIDADE</t>
  </si>
  <si>
    <t>DESPESAS OPERACIONAIS (continuação)</t>
  </si>
  <si>
    <t>5. Gerais</t>
  </si>
  <si>
    <t xml:space="preserve">  5.1. Telefonia/Internet</t>
  </si>
  <si>
    <t>5.1.1. Telefonia Móvel</t>
  </si>
  <si>
    <t>5.9</t>
  </si>
  <si>
    <t xml:space="preserve">      5.1.1. Telefonia Móvel</t>
  </si>
  <si>
    <t>5.1.2. Telefonia Fixa/Internet</t>
  </si>
  <si>
    <t>5.18</t>
  </si>
  <si>
    <t xml:space="preserve">      5.1.2. Telefonia Fixa/Internet</t>
  </si>
  <si>
    <t>5.2. Água</t>
  </si>
  <si>
    <t>5.13</t>
  </si>
  <si>
    <t xml:space="preserve">  5.2. Água</t>
  </si>
  <si>
    <t>5.3. Energia Elétrica</t>
  </si>
  <si>
    <t>5.12</t>
  </si>
  <si>
    <t xml:space="preserve">  5.3. Energia Elétrica</t>
  </si>
  <si>
    <t xml:space="preserve">  5.4. Alugueis/Locações</t>
  </si>
  <si>
    <t>5.4.1. Locação de Imóvel (Pessoa Física)</t>
  </si>
  <si>
    <t>4.2</t>
  </si>
  <si>
    <t xml:space="preserve">      5.4.1. Locação de Imóvel (Pessoa Física)</t>
  </si>
  <si>
    <t>5.4.2. Locação de Máquinas e Equipamentos (Pessoa Jurídica)</t>
  </si>
  <si>
    <t>5.3</t>
  </si>
  <si>
    <t xml:space="preserve">      5.4.2. Locação de Máquinas e Equipamentos (Pessoa Jurídica)</t>
  </si>
  <si>
    <t>5.4.3. Locação de Equipamentos Médico-Hospitalares (Pessoa Jurídica)</t>
  </si>
  <si>
    <t>5.1</t>
  </si>
  <si>
    <t xml:space="preserve">      5.4.3. Locação de Equipamentos Médico-Hospitalares (Pessoa Jurídica)</t>
  </si>
  <si>
    <t>5.4.4. Locação de Veículos Automotores (Pessoa Jurídica) (Exceto Ambulância)</t>
  </si>
  <si>
    <t>5.8</t>
  </si>
  <si>
    <t xml:space="preserve">      5.4.4. Locação de Veículos Automotores (Pessoa Jurídica) (Exceto Ambulância)</t>
  </si>
  <si>
    <t>5.5. Serviço Gráficos, de Encadernação e de Emolduração</t>
  </si>
  <si>
    <t>5.19</t>
  </si>
  <si>
    <t xml:space="preserve">  5.5. Serviço Gráficos, de Encadernação e de Emolduração</t>
  </si>
  <si>
    <t>5.6. Serviços Judiciais e Cartoriais</t>
  </si>
  <si>
    <t>5.20</t>
  </si>
  <si>
    <t xml:space="preserve">  5.6. Serviços Judiciais e Cartoriais</t>
  </si>
  <si>
    <t xml:space="preserve">  5.7. Outras Despesas Gerais</t>
  </si>
  <si>
    <t>5.7.1. Outras Despesas Gerais (Pessoa Física)</t>
  </si>
  <si>
    <t>4.99</t>
  </si>
  <si>
    <t xml:space="preserve">      5.7.1. Outras Despesas Gerais (Pessoa Física)</t>
  </si>
  <si>
    <t>5.7.2. Outras Despesas Gerais (Pessoa Juridica)</t>
  </si>
  <si>
    <t xml:space="preserve">      5.7.2. Outras Despesas Gerais (Pessoa Juridica)</t>
  </si>
  <si>
    <t>6. Serviços Terceirizados/Contratos de Prestação de Serviços</t>
  </si>
  <si>
    <t xml:space="preserve">  6.1. Assistência Médica</t>
  </si>
  <si>
    <t xml:space="preserve">    6.1.1. Pessoa Jurídica</t>
  </si>
  <si>
    <t>6.1.1.1. Médicos</t>
  </si>
  <si>
    <t>5.16</t>
  </si>
  <si>
    <t xml:space="preserve">        6.1.1.1. Médicos</t>
  </si>
  <si>
    <t>6.1.1.2. Outros profissionais de saúde</t>
  </si>
  <si>
    <t>5.2</t>
  </si>
  <si>
    <t xml:space="preserve">        6.1.1.2. Outros profissionais de saúde</t>
  </si>
  <si>
    <t>6.1.1.3. Laboratório</t>
  </si>
  <si>
    <t xml:space="preserve">        6.1.1.3. Laboratório</t>
  </si>
  <si>
    <t>6.1.1.4. Alimentação/Dietas</t>
  </si>
  <si>
    <t>5.11</t>
  </si>
  <si>
    <t xml:space="preserve">        6.1.1.4. Alimentação/Dietas</t>
  </si>
  <si>
    <t>6.1.1.5. Locação de Ambulâncias</t>
  </si>
  <si>
    <t xml:space="preserve">        6.1.1.5. Locação de Ambulâncias</t>
  </si>
  <si>
    <t>6.1.1.6. Outras Pessoas Jurídicas</t>
  </si>
  <si>
    <t xml:space="preserve">        6.1.1.6. Outras Pessoas Jurídicas</t>
  </si>
  <si>
    <t xml:space="preserve">    6.1.2. Pessoa Física</t>
  </si>
  <si>
    <t>6.1.2.1. Médicos</t>
  </si>
  <si>
    <t>4.6</t>
  </si>
  <si>
    <t xml:space="preserve">        6.1.2.1. Médicos</t>
  </si>
  <si>
    <t>6.1.2.2. Outros profissionais de saúde</t>
  </si>
  <si>
    <t>4.1</t>
  </si>
  <si>
    <t xml:space="preserve">        6.1.2.2. Outros profissionais de saúde</t>
  </si>
  <si>
    <t>6.1.2.3. Farmacêutico</t>
  </si>
  <si>
    <t xml:space="preserve">        6.1.2.3. Farmacêutico</t>
  </si>
  <si>
    <t xml:space="preserve">    6.1.3. Cooperativas</t>
  </si>
  <si>
    <t>6.1.3.1. Médicos</t>
  </si>
  <si>
    <t xml:space="preserve">        6.1.3.1. Médicos</t>
  </si>
  <si>
    <t>6.1.3.2. Outros profissionais de saúde</t>
  </si>
  <si>
    <t xml:space="preserve">        6.1.3.2. Outros profissionais de saúde</t>
  </si>
  <si>
    <t xml:space="preserve">  6.2. Assistência Odontológica</t>
  </si>
  <si>
    <t>6.2.1. Pessoa Jurídica</t>
  </si>
  <si>
    <t xml:space="preserve">    6.2.1. Pessoa Jurídica</t>
  </si>
  <si>
    <t>6.2.2. Pessoa Física</t>
  </si>
  <si>
    <t xml:space="preserve">    6.2.2. Pessoa Física</t>
  </si>
  <si>
    <t>6.2.3. Cooperativas</t>
  </si>
  <si>
    <t xml:space="preserve">    6.2.3. Cooperativas</t>
  </si>
  <si>
    <t xml:space="preserve">  6.3. Administrativos</t>
  </si>
  <si>
    <t xml:space="preserve">    6.3.1. Pessoa Jurídica</t>
  </si>
  <si>
    <t xml:space="preserve">        6.3.1.1. Serviços Domésticos</t>
  </si>
  <si>
    <t>6.3.1.1.1. Lavanderia</t>
  </si>
  <si>
    <t>5.15</t>
  </si>
  <si>
    <t xml:space="preserve">             6.3.1.1.1. Lavanderia</t>
  </si>
  <si>
    <t>6.3.1.1.2.Serviços de Cozinha e Copeira</t>
  </si>
  <si>
    <t xml:space="preserve">             6.3.1.1.2.  Serviços de Cozinha e Copeira</t>
  </si>
  <si>
    <t>6.3.1.1.3. Outros Serviços Domésticos</t>
  </si>
  <si>
    <t xml:space="preserve">             6.3.1.1.3. Outros Serviços Domésticos</t>
  </si>
  <si>
    <t>6.3.1.2. Coleta de Lixo Hospitalar</t>
  </si>
  <si>
    <t>5.10</t>
  </si>
  <si>
    <t xml:space="preserve">        6.3.1.2. Coleta de Lixo Hospitalar</t>
  </si>
  <si>
    <t>6.3.1.3. Manutenção/Aluguel/Uso de Sistemas ou Softwares</t>
  </si>
  <si>
    <t>5.17</t>
  </si>
  <si>
    <t xml:space="preserve">        6.3.1.3. Manutenção/Aluguel/Uso de Sistemas ou Softwares</t>
  </si>
  <si>
    <t>6.3.1.4. Vigilância</t>
  </si>
  <si>
    <t>5.22</t>
  </si>
  <si>
    <t xml:space="preserve">        6.3.1.4. Vigilância</t>
  </si>
  <si>
    <t>6.3.1.5. Consultorias e Treinamentos</t>
  </si>
  <si>
    <t xml:space="preserve">        6.3.1.5. Consultorias e Treinamentos</t>
  </si>
  <si>
    <t>6.3.1.6. Serviços Técnicos Profissionais</t>
  </si>
  <si>
    <t xml:space="preserve">        6.3.1.6. Serviços Técnicos Profissionais</t>
  </si>
  <si>
    <t>6.3.1.7. Dedetização</t>
  </si>
  <si>
    <t xml:space="preserve">        6.3.1.7. Dedetização</t>
  </si>
  <si>
    <t>6.3.1.8. Limpeza</t>
  </si>
  <si>
    <t>5.23</t>
  </si>
  <si>
    <t xml:space="preserve">        6.3.1.8. Limpeza</t>
  </si>
  <si>
    <t>6.3.1.9. Outras Pessoas Jurídicas</t>
  </si>
  <si>
    <t xml:space="preserve">        6.3.1.9. Outras Pessoas Jurídicas</t>
  </si>
  <si>
    <t xml:space="preserve">    6.3.2. Pessoa Física</t>
  </si>
  <si>
    <t>6.3.2.1. Técnico Profissional (Nível Superior)</t>
  </si>
  <si>
    <t xml:space="preserve">    6.3.2.1. Técnico Profissional (Nível Superior)</t>
  </si>
  <si>
    <t>6.3.2.2. Tecnico Operacional (Nível Médio / Elementar)</t>
  </si>
  <si>
    <t>4.7</t>
  </si>
  <si>
    <t xml:space="preserve">    6.3.2.2. Apoio Administrativo, Técnico e Operacional</t>
  </si>
  <si>
    <t>6.3.2.3. Outros Serviços</t>
  </si>
  <si>
    <t xml:space="preserve">    6.3.2.3. Outros Serviços</t>
  </si>
  <si>
    <t>7. Manutenção</t>
  </si>
  <si>
    <t>7.1 Manutenção (Pessoa Física)</t>
  </si>
  <si>
    <t xml:space="preserve">  7.1.1. Reparo e Manutenção de Equipamentos</t>
  </si>
  <si>
    <t>7.1.1.1. Equipamentos Médico-Hospitalar</t>
  </si>
  <si>
    <t>4.3</t>
  </si>
  <si>
    <t xml:space="preserve">      7.1.1.1. Equipamentos Médico-Hospitalar</t>
  </si>
  <si>
    <t>7.1.1.2. Equipamentos de Informática</t>
  </si>
  <si>
    <t xml:space="preserve">      7.1.1.2. Equipamentos de Informática</t>
  </si>
  <si>
    <t>7.1.1.3. Outros Reparos e Manutenção de Equipamentos</t>
  </si>
  <si>
    <t xml:space="preserve">      7.1.1.3. Outros Reparos e Manutenção de Equipamentos</t>
  </si>
  <si>
    <t>7.1.2. Reparo e Manutenção de Bens Móveis de Outras Naturezas</t>
  </si>
  <si>
    <t>4.4</t>
  </si>
  <si>
    <t xml:space="preserve">  7.1.2. Reparo e Manutenção de Bens Móveis de Outras Naturezas</t>
  </si>
  <si>
    <t>7.1.3. Reparo e Manutenção de Bens Imóveis</t>
  </si>
  <si>
    <t>4.5</t>
  </si>
  <si>
    <t xml:space="preserve">  7.1.3. Reparo e Manutenção de Bens Imóveis</t>
  </si>
  <si>
    <t>7.2 Manutenção (Pessoa Jurídica)</t>
  </si>
  <si>
    <t xml:space="preserve">  7.2.1. Reparo e Manutenção de Máquinas e Equipamentos</t>
  </si>
  <si>
    <t>7.2.1.1. Equipamentos Médico-Hospitalar</t>
  </si>
  <si>
    <t>5.5</t>
  </si>
  <si>
    <t xml:space="preserve">      7.2.1.1. Equipamentos Médico-Hospitalar</t>
  </si>
  <si>
    <t>7.2.1.2. Equipamentos de Informática</t>
  </si>
  <si>
    <t xml:space="preserve">      7.2.1.2. Equipamentos de Informática</t>
  </si>
  <si>
    <t>7.2.1.3. Engenharia Clínica</t>
  </si>
  <si>
    <t xml:space="preserve">      7.2.1.3. Engenharia Clínica</t>
  </si>
  <si>
    <t>7.2.1.4. Outros Reparos e Manutenção de Máquinas e Equipamentos</t>
  </si>
  <si>
    <t xml:space="preserve">      7.2.1.4. Outros Reparos e Manutenção de Máquinas e Equipamentos</t>
  </si>
  <si>
    <t>7.2.2. Reparo e Manutenção de Bens Imóveis</t>
  </si>
  <si>
    <t>5.4</t>
  </si>
  <si>
    <t xml:space="preserve">  7.2.2. Reparo e Manutenção de Bens Imóveis</t>
  </si>
  <si>
    <t>7.2.3. Reparo e Manutenção de Veículos</t>
  </si>
  <si>
    <t>5.6</t>
  </si>
  <si>
    <t xml:space="preserve">  7.2.3. Reparo e Manutenção de Veículos</t>
  </si>
  <si>
    <t>7.2.4. Reparo e Manutenção de Bens Móveis de Outras Naturezas</t>
  </si>
  <si>
    <t>5.7</t>
  </si>
  <si>
    <t xml:space="preserve">  7.2.4. Reparo e Manutenção de Bens Móveis de Outras Naturezas</t>
  </si>
  <si>
    <t>8. Investimentos autorizados pela SES</t>
  </si>
  <si>
    <t>8.1. Equipamentos</t>
  </si>
  <si>
    <t xml:space="preserve">    8.1. Equipamentos</t>
  </si>
  <si>
    <t>8.2. Móveis e Utensílios</t>
  </si>
  <si>
    <t xml:space="preserve">    8.2. Móveis e Utensílios</t>
  </si>
  <si>
    <t>8.3. Obras e Construções</t>
  </si>
  <si>
    <t xml:space="preserve">    8.3. Obras e Construções</t>
  </si>
  <si>
    <t>8.4. Outras despesas Investimentos</t>
  </si>
  <si>
    <t xml:space="preserve">    8.4. Outras despesas Investimentos</t>
  </si>
  <si>
    <t xml:space="preserve"> 9. Despesas com Plano de Investimento Autorizado pela Contratante</t>
  </si>
  <si>
    <t>10. Despesas com Ensino e Pesquisa</t>
  </si>
  <si>
    <t>11. Despesa(s) de Competência(s) Anterior(es)</t>
  </si>
  <si>
    <t>TOTAL DE DESPESAS OPERACIONAIS ANTES DAS PROVISÕES</t>
  </si>
  <si>
    <t>RESULTADO (DÉFICIT/SUPERÁVIT) ANTES DAS PROVISÕES (1)</t>
  </si>
  <si>
    <t>SALDO DE PROVISÕES DO MÊS</t>
  </si>
  <si>
    <t>TOTAL DE DESPESAS OPERACIONAIS APÓS AS PROVISÕES</t>
  </si>
  <si>
    <t>RESULTADO (DÉFICIT/SUPERÁVIT) APÓS AS PROVISÕES (2)</t>
  </si>
  <si>
    <t>DEVOLUÇÃO DE SUPERÁVIT</t>
  </si>
  <si>
    <t>RESSARCIMENTO DE DÉFICIT</t>
  </si>
  <si>
    <t>TURNOVER DO MÊS (%)</t>
  </si>
  <si>
    <t>(1) - O resultado leva em consideração as despesas efetivamente realizadas com férias, 13º e rescições na competência;
 (2) - O resultado considera apenas o valor provisionado para a competência.</t>
  </si>
  <si>
    <t>DEMONSTRATIVO DE INFORMAÇÕES FINANCEIRAS COMPLEMENTARES</t>
  </si>
  <si>
    <t>DISPONIBILIDADE DE RECURSOS</t>
  </si>
  <si>
    <t>CAIXA</t>
  </si>
  <si>
    <t>SALDO INICIAL (1)</t>
  </si>
  <si>
    <t>DÉBITOS (2)</t>
  </si>
  <si>
    <t>CRÉDITOS (3)</t>
  </si>
  <si>
    <t>SALDO FINAL (4 = 1-2+3)</t>
  </si>
  <si>
    <t>CONTA CORRENTE</t>
  </si>
  <si>
    <t>APLICAÇÕES FINANCEIRAS</t>
  </si>
  <si>
    <t>RESGATES (2)</t>
  </si>
  <si>
    <t>APLICAÇÕES (3)</t>
  </si>
  <si>
    <t>RENDIMENTO APLICAÇÕES (4)</t>
  </si>
  <si>
    <t>TRIBUTOS (5)</t>
  </si>
  <si>
    <t>SALDO FINAL (6 = 1-2+3+4-5)</t>
  </si>
  <si>
    <r>
      <rPr>
        <b/>
        <sz val="12"/>
        <color indexed="63"/>
        <rFont val="Calibri"/>
        <family val="2"/>
        <charset val="1"/>
      </rPr>
      <t xml:space="preserve">SALDO DE RECURSOS DISPONÍVEIS </t>
    </r>
    <r>
      <rPr>
        <b/>
        <sz val="10"/>
        <color indexed="63"/>
        <rFont val="Calibri"/>
        <family val="2"/>
        <charset val="1"/>
      </rPr>
      <t>(CAIXA+CC+APLICAÇÃO)</t>
    </r>
  </si>
  <si>
    <t>CONTROLE DE EMPRÉSTIMOS RECEBIDOS / CONCEDIDOS</t>
  </si>
  <si>
    <t>SELECIONAR UNIDADE NA LISTA SUSPENSA</t>
  </si>
  <si>
    <t>(1) EMPRÉSTIMOS CONCEDIDOS PARA OUTRAS UNIDADES</t>
  </si>
  <si>
    <t>(2) EMPRÉSTIMOS RECEBIDOS DE OUTRAS UNIDADES</t>
  </si>
  <si>
    <t>Obs: Para o campo (1) o valor será preenchido automaticamente de acordo com o que for informado na planilha "Relação de Despesas Pagas". 
Para o campo (2) o valor deverá ser digitado.</t>
  </si>
  <si>
    <t>SALDO DE ESTOQUE</t>
  </si>
  <si>
    <t>INSUMOS ASSISTENCIAIS (1)</t>
  </si>
  <si>
    <t>MATERIAIS/ CONSUMOS DIVERSOS (2)</t>
  </si>
  <si>
    <t>INVESTIMENTOS (3)</t>
  </si>
  <si>
    <t>SALDO FINAL (4 = 1+2+3)</t>
  </si>
  <si>
    <t>CONTAS A PAGAR</t>
  </si>
  <si>
    <t>PESSOAL</t>
  </si>
  <si>
    <t>ORDENADOS</t>
  </si>
  <si>
    <t>ENCARGOS</t>
  </si>
  <si>
    <t>BENEFÍCIOS</t>
  </si>
  <si>
    <t>TOTAL</t>
  </si>
  <si>
    <t>FORNECEDORES</t>
  </si>
  <si>
    <t>Contas Vencidas no mês da prestação de contas</t>
  </si>
  <si>
    <t>Contas Vencidas em meses anteriores à prestação de contas.</t>
  </si>
  <si>
    <t>Contas a Vencer no mês subsequente ao mês da prestação de contas.</t>
  </si>
  <si>
    <t>Contas a Vencer nos meses posteriores ao mês subsequente à prestação de contas.</t>
  </si>
  <si>
    <t>TOTAL A PAGAR</t>
  </si>
  <si>
    <t>SALDO DE PROVISÕES</t>
  </si>
  <si>
    <t>PROVISÃO DO MÊS (2)</t>
  </si>
  <si>
    <t>FÉRIAS (3)</t>
  </si>
  <si>
    <t>13º SALÁRIO (4)</t>
  </si>
  <si>
    <t>RESCISÕES (5)</t>
  </si>
  <si>
    <t>SALDO FINAL (6 = 1+2-3-4-5)</t>
  </si>
  <si>
    <t>CONTROLE DO PLANO DE INVESTIMENTO AUTORIZADO PELA CONTRATANTE</t>
  </si>
  <si>
    <t>SALDO ANTERIOR (a)</t>
  </si>
  <si>
    <t>RECEITA COM PLANO DE INVESTIMENTO AUTORIZADO PELA CONTRATANTE (b)</t>
  </si>
  <si>
    <t>9. DESPESA COM PLANO DE INVESTIMENTO AUTORIZADO PELA CONTRATANTE (c)</t>
  </si>
  <si>
    <t>9.1 EQUIPAMENTOS</t>
  </si>
  <si>
    <t>9.2 MÓVEIS E UTENSÍLIOS</t>
  </si>
  <si>
    <t>9.3 OBRAS E CONSTRUÇÕES</t>
  </si>
  <si>
    <t>9.4 VEÍCULOS</t>
  </si>
  <si>
    <t>9.5 OUTRAS DESPESAS COM INVESTIMENTOS</t>
  </si>
  <si>
    <t>SALDO FINAL = (a) + (b) - (c)</t>
  </si>
  <si>
    <t>DESPESAS COM ENSINO E PESQUISA</t>
  </si>
  <si>
    <t>DESPESAS COM ENSINO E PESQUISA CONFORME PROPOSTA DA O.S.S</t>
  </si>
  <si>
    <t>SALDO FINAL</t>
  </si>
  <si>
    <t>* NÃO ACUMULA, CONFORME CONTRATO A DIFERENÇA NÃO UTILIZADA É REVERTIDA PARA CUSTEIO.</t>
  </si>
  <si>
    <t>_____________________________________</t>
  </si>
  <si>
    <t>RECEBIMENTO SES/SEAS/DGMMAS
(DATA e ASSINATURA)</t>
  </si>
  <si>
    <t>NÃO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</si>
</sst>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_);_(@_)"/>
    <numFmt numFmtId="165" formatCode="_-&quot;R$ &quot;* #,##0.00_-;&quot;-R$ &quot;* #,##0.00_-;_-&quot;R$ &quot;* \-??_-;_-@_-"/>
    <numFmt numFmtId="166" formatCode="[&lt;=99999999999]000\.000\.000\-00;00\.000\.000\/0000\-00\ "/>
    <numFmt numFmtId="167" formatCode="[$-416]mmm\-yy;@"/>
    <numFmt numFmtId="168" formatCode="#,##0.00_ ;[Red]\-#,##0.00\ "/>
    <numFmt numFmtId="169" formatCode="_-* #,##0.00_-;\-* #,##0.00_-;_-* \-??_-;_-@_-"/>
  </numFmts>
  <fonts count="41" x14ac:knownFonts="1">
    <font>
      <sz val="10"/>
      <name val="Arial"/>
      <family val="2"/>
      <charset val="1"/>
    </font>
    <font>
      <sz val="10"/>
      <name val="Arial"/>
      <family val="2"/>
      <charset val="1"/>
    </font>
    <font>
      <sz val="10"/>
      <name val="Calibri"/>
      <family val="2"/>
      <scheme val="minor"/>
    </font>
    <font>
      <sz val="12"/>
      <name val="Calibri"/>
      <family val="2"/>
      <scheme val="minor"/>
    </font>
    <font>
      <b/>
      <sz val="12"/>
      <name val="Calibri"/>
      <family val="2"/>
      <scheme val="minor"/>
    </font>
    <font>
      <b/>
      <sz val="12"/>
      <color indexed="53"/>
      <name val="Calibri"/>
      <family val="2"/>
      <scheme val="minor"/>
    </font>
    <font>
      <sz val="10"/>
      <color indexed="53"/>
      <name val="Calibri"/>
      <family val="2"/>
      <scheme val="minor"/>
    </font>
    <font>
      <b/>
      <sz val="12"/>
      <color indexed="63"/>
      <name val="Calibri"/>
      <family val="2"/>
      <scheme val="minor"/>
    </font>
    <font>
      <b/>
      <sz val="10"/>
      <name val="Calibri"/>
      <family val="2"/>
      <scheme val="minor"/>
    </font>
    <font>
      <b/>
      <sz val="18"/>
      <name val="Calibri"/>
      <family val="2"/>
      <scheme val="minor"/>
    </font>
    <font>
      <b/>
      <sz val="10"/>
      <name val="Arial"/>
      <family val="2"/>
      <charset val="1"/>
    </font>
    <font>
      <b/>
      <i/>
      <sz val="14"/>
      <color indexed="63"/>
      <name val="Calibri"/>
      <family val="2"/>
      <scheme val="minor"/>
    </font>
    <font>
      <sz val="12"/>
      <color indexed="63"/>
      <name val="Calibri"/>
      <family val="2"/>
      <charset val="1"/>
    </font>
    <font>
      <b/>
      <sz val="13"/>
      <color indexed="63"/>
      <name val="Calibri"/>
      <family val="2"/>
      <scheme val="minor"/>
    </font>
    <font>
      <b/>
      <sz val="14"/>
      <color indexed="63"/>
      <name val="Calibri"/>
      <family val="2"/>
      <scheme val="minor"/>
    </font>
    <font>
      <sz val="12"/>
      <color indexed="53"/>
      <name val="Calibri"/>
      <family val="2"/>
      <scheme val="minor"/>
    </font>
    <font>
      <sz val="12"/>
      <color indexed="63"/>
      <name val="Calibri"/>
      <family val="2"/>
      <scheme val="minor"/>
    </font>
    <font>
      <sz val="14"/>
      <color indexed="63"/>
      <name val="Calibri"/>
      <family val="2"/>
      <scheme val="minor"/>
    </font>
    <font>
      <sz val="14"/>
      <color indexed="63"/>
      <name val="Calibri"/>
      <family val="2"/>
      <charset val="1"/>
    </font>
    <font>
      <sz val="12"/>
      <color indexed="53"/>
      <name val="Calibri"/>
      <family val="2"/>
      <charset val="1"/>
    </font>
    <font>
      <b/>
      <sz val="12"/>
      <color indexed="63"/>
      <name val="Calibri"/>
      <family val="2"/>
      <charset val="1"/>
    </font>
    <font>
      <b/>
      <sz val="14"/>
      <color indexed="63"/>
      <name val="Calibri"/>
      <family val="2"/>
      <charset val="1"/>
    </font>
    <font>
      <sz val="11"/>
      <color indexed="63"/>
      <name val="Calibri"/>
      <family val="2"/>
      <charset val="1"/>
    </font>
    <font>
      <b/>
      <sz val="12"/>
      <color indexed="63"/>
      <name val="Calibri"/>
      <family val="2"/>
    </font>
    <font>
      <b/>
      <sz val="14"/>
      <color indexed="63"/>
      <name val="Calibri"/>
      <family val="2"/>
    </font>
    <font>
      <b/>
      <sz val="12"/>
      <color indexed="53"/>
      <name val="Calibri"/>
      <family val="2"/>
      <charset val="1"/>
    </font>
    <font>
      <b/>
      <sz val="12"/>
      <name val="Arial"/>
      <family val="2"/>
      <charset val="1"/>
    </font>
    <font>
      <b/>
      <sz val="12"/>
      <color indexed="63"/>
      <name val="Arial"/>
      <family val="2"/>
      <charset val="1"/>
    </font>
    <font>
      <b/>
      <sz val="14"/>
      <color indexed="63"/>
      <name val="Arial"/>
      <family val="2"/>
      <charset val="1"/>
    </font>
    <font>
      <sz val="10"/>
      <color indexed="53"/>
      <name val="Arial"/>
      <family val="2"/>
      <charset val="1"/>
    </font>
    <font>
      <b/>
      <sz val="12"/>
      <color rgb="FFFF0000"/>
      <name val="Calibri"/>
      <family val="2"/>
      <charset val="1"/>
    </font>
    <font>
      <b/>
      <sz val="20"/>
      <name val="Arial"/>
      <family val="2"/>
      <charset val="1"/>
    </font>
    <font>
      <b/>
      <sz val="16"/>
      <color indexed="63"/>
      <name val="Calibri"/>
      <family val="2"/>
      <charset val="1"/>
    </font>
    <font>
      <b/>
      <sz val="11"/>
      <color indexed="63"/>
      <name val="Calibri"/>
      <family val="2"/>
      <charset val="1"/>
    </font>
    <font>
      <b/>
      <sz val="10"/>
      <color indexed="63"/>
      <name val="Calibri"/>
      <family val="2"/>
      <charset val="1"/>
    </font>
    <font>
      <b/>
      <sz val="11"/>
      <color rgb="FFFF0000"/>
      <name val="Calibri"/>
      <family val="2"/>
      <charset val="1"/>
    </font>
    <font>
      <sz val="10"/>
      <name val="Arial"/>
      <family val="2"/>
    </font>
    <font>
      <sz val="14"/>
      <name val="Calibri"/>
      <family val="2"/>
      <charset val="1"/>
    </font>
    <font>
      <b/>
      <sz val="13"/>
      <color indexed="63"/>
      <name val="Calibri"/>
      <family val="2"/>
      <charset val="1"/>
    </font>
    <font>
      <sz val="13"/>
      <color indexed="63"/>
      <name val="Calibri"/>
      <family val="2"/>
      <charset val="1"/>
    </font>
    <font>
      <b/>
      <sz val="9"/>
      <name val="Calibri"/>
      <family val="2"/>
      <charset val="1"/>
    </font>
  </fonts>
  <fills count="14">
    <fill>
      <patternFill patternType="none"/>
    </fill>
    <fill>
      <patternFill patternType="gray125"/>
    </fill>
    <fill>
      <patternFill patternType="solid">
        <fgColor theme="4" tint="0.59999389629810485"/>
        <bgColor indexed="23"/>
      </patternFill>
    </fill>
    <fill>
      <patternFill patternType="solid">
        <fgColor theme="0"/>
        <bgColor indexed="27"/>
      </patternFill>
    </fill>
    <fill>
      <patternFill patternType="solid">
        <fgColor indexed="31"/>
        <bgColor indexed="22"/>
      </patternFill>
    </fill>
    <fill>
      <patternFill patternType="solid">
        <fgColor theme="0"/>
        <bgColor indexed="23"/>
      </patternFill>
    </fill>
    <fill>
      <patternFill patternType="solid">
        <fgColor theme="0"/>
        <bgColor indexed="64"/>
      </patternFill>
    </fill>
    <fill>
      <patternFill patternType="solid">
        <fgColor indexed="44"/>
        <bgColor indexed="24"/>
      </patternFill>
    </fill>
    <fill>
      <patternFill patternType="solid">
        <fgColor indexed="24"/>
        <bgColor indexed="44"/>
      </patternFill>
    </fill>
    <fill>
      <patternFill patternType="solid">
        <fgColor indexed="27"/>
        <bgColor indexed="9"/>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27"/>
      </patternFill>
    </fill>
    <fill>
      <patternFill patternType="solid">
        <fgColor theme="0" tint="-0.14999847407452621"/>
        <bgColor indexed="64"/>
      </patternFill>
    </fill>
  </fills>
  <borders count="26">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right/>
      <top style="thin">
        <color indexed="8"/>
      </top>
      <bottom/>
      <diagonal/>
    </border>
    <border>
      <left/>
      <right/>
      <top/>
      <bottom style="thin">
        <color indexed="8"/>
      </bottom>
      <diagonal/>
    </border>
    <border>
      <left/>
      <right style="thin">
        <color indexed="64"/>
      </right>
      <top/>
      <bottom/>
      <diagonal/>
    </border>
    <border>
      <left/>
      <right style="thin">
        <color indexed="8"/>
      </right>
      <top/>
      <bottom style="thin">
        <color indexed="64"/>
      </bottom>
      <diagonal/>
    </border>
    <border>
      <left/>
      <right style="thin">
        <color indexed="64"/>
      </right>
      <top style="thin">
        <color indexed="8"/>
      </top>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bottom style="thin">
        <color indexed="8"/>
      </bottom>
      <diagonal/>
    </border>
  </borders>
  <cellStyleXfs count="4">
    <xf numFmtId="0" fontId="0" fillId="0" borderId="0"/>
    <xf numFmtId="164" fontId="1" fillId="0" borderId="0" applyBorder="0" applyProtection="0"/>
    <xf numFmtId="165" fontId="1" fillId="0" borderId="0" applyBorder="0" applyProtection="0"/>
    <xf numFmtId="9" fontId="1" fillId="0" borderId="0" applyBorder="0" applyProtection="0"/>
  </cellStyleXfs>
  <cellXfs count="262">
    <xf numFmtId="0" fontId="0" fillId="0" borderId="0" xfId="0"/>
    <xf numFmtId="0" fontId="2" fillId="0" borderId="1" xfId="0" applyFont="1" applyBorder="1" applyAlignment="1">
      <alignment vertical="center"/>
    </xf>
    <xf numFmtId="164" fontId="3" fillId="0" borderId="2" xfId="0" applyNumberFormat="1" applyFont="1" applyBorder="1" applyAlignment="1" applyProtection="1">
      <alignment vertical="center"/>
      <protection hidden="1"/>
    </xf>
    <xf numFmtId="164" fontId="4" fillId="0" borderId="3" xfId="0" applyNumberFormat="1" applyFont="1" applyBorder="1" applyAlignment="1" applyProtection="1">
      <alignment vertical="center"/>
      <protection hidden="1"/>
    </xf>
    <xf numFmtId="165" fontId="5" fillId="0" borderId="4" xfId="2" applyFont="1" applyBorder="1" applyAlignment="1" applyProtection="1">
      <alignment horizontal="center" vertical="center"/>
    </xf>
    <xf numFmtId="0" fontId="6" fillId="0" borderId="0" xfId="0" applyFont="1" applyAlignment="1">
      <alignment vertical="center"/>
    </xf>
    <xf numFmtId="0" fontId="0" fillId="0" borderId="0" xfId="0" applyAlignment="1" applyProtection="1">
      <alignment vertical="center"/>
      <protection hidden="1"/>
    </xf>
    <xf numFmtId="0" fontId="2" fillId="0" borderId="5" xfId="0" applyFont="1" applyBorder="1" applyAlignment="1">
      <alignment vertical="center"/>
    </xf>
    <xf numFmtId="164" fontId="3" fillId="0" borderId="6" xfId="0" applyNumberFormat="1" applyFont="1" applyBorder="1" applyAlignment="1" applyProtection="1">
      <alignment vertical="center"/>
      <protection hidden="1"/>
    </xf>
    <xf numFmtId="164" fontId="4" fillId="0" borderId="7" xfId="0" applyNumberFormat="1" applyFont="1" applyBorder="1" applyAlignment="1" applyProtection="1">
      <alignment vertical="center"/>
      <protection hidden="1"/>
    </xf>
    <xf numFmtId="165" fontId="7" fillId="2" borderId="1" xfId="2" applyFont="1" applyFill="1" applyBorder="1" applyAlignment="1" applyProtection="1">
      <alignment horizontal="center" vertical="center" wrapText="1"/>
    </xf>
    <xf numFmtId="165" fontId="7" fillId="2" borderId="5" xfId="2" applyFont="1" applyFill="1" applyBorder="1" applyAlignment="1" applyProtection="1">
      <alignment horizontal="center" vertical="center" wrapText="1"/>
    </xf>
    <xf numFmtId="164" fontId="3" fillId="0" borderId="6" xfId="0" applyNumberFormat="1" applyFont="1" applyBorder="1" applyAlignment="1" applyProtection="1">
      <alignment horizontal="left" vertical="center"/>
      <protection hidden="1"/>
    </xf>
    <xf numFmtId="164" fontId="4" fillId="0" borderId="7" xfId="0" applyNumberFormat="1" applyFont="1" applyBorder="1" applyAlignment="1" applyProtection="1">
      <alignment horizontal="left" vertical="center"/>
      <protection hidden="1"/>
    </xf>
    <xf numFmtId="165" fontId="7" fillId="2" borderId="8" xfId="2" applyFont="1" applyFill="1" applyBorder="1" applyAlignment="1" applyProtection="1">
      <alignment horizontal="center" vertical="center" wrapText="1"/>
    </xf>
    <xf numFmtId="0" fontId="2" fillId="0" borderId="8" xfId="0" applyFont="1" applyBorder="1" applyAlignment="1">
      <alignment vertical="center"/>
    </xf>
    <xf numFmtId="164" fontId="8" fillId="0" borderId="9" xfId="0" applyNumberFormat="1" applyFont="1" applyBorder="1" applyAlignment="1" applyProtection="1">
      <alignment vertical="center"/>
      <protection hidden="1"/>
    </xf>
    <xf numFmtId="1" fontId="9" fillId="0" borderId="4" xfId="1" applyNumberFormat="1" applyFont="1" applyBorder="1" applyAlignment="1" applyProtection="1">
      <alignment horizontal="center" vertical="center"/>
      <protection locked="0"/>
    </xf>
    <xf numFmtId="0" fontId="10" fillId="0" borderId="0" xfId="0" applyFont="1" applyAlignment="1" applyProtection="1">
      <alignment horizontal="center" vertical="center"/>
      <protection hidden="1"/>
    </xf>
    <xf numFmtId="0" fontId="2" fillId="0" borderId="8" xfId="0" applyFont="1" applyBorder="1" applyAlignment="1">
      <alignment horizontal="center" vertical="center"/>
    </xf>
    <xf numFmtId="164" fontId="7" fillId="3" borderId="10" xfId="0" applyNumberFormat="1" applyFont="1" applyFill="1" applyBorder="1" applyAlignment="1" applyProtection="1">
      <alignment horizontal="center" vertical="center"/>
      <protection locked="0"/>
    </xf>
    <xf numFmtId="164" fontId="7" fillId="3" borderId="11" xfId="0" applyNumberFormat="1" applyFont="1" applyFill="1" applyBorder="1" applyAlignment="1" applyProtection="1">
      <alignment horizontal="center" vertical="center"/>
      <protection locked="0"/>
    </xf>
    <xf numFmtId="1" fontId="9" fillId="0" borderId="12" xfId="1" applyNumberFormat="1" applyFont="1" applyBorder="1" applyAlignment="1" applyProtection="1">
      <alignment horizontal="center" vertical="center"/>
      <protection locked="0"/>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wrapText="1"/>
    </xf>
    <xf numFmtId="165" fontId="7" fillId="2" borderId="13" xfId="2" applyFont="1" applyFill="1" applyBorder="1" applyAlignment="1" applyProtection="1">
      <alignment horizontal="center" vertical="center" wrapText="1"/>
    </xf>
    <xf numFmtId="165" fontId="11" fillId="4" borderId="11" xfId="2" applyFont="1" applyFill="1" applyBorder="1" applyAlignment="1" applyProtection="1">
      <alignment horizontal="center" vertical="center"/>
      <protection locked="0"/>
    </xf>
    <xf numFmtId="0" fontId="12" fillId="0" borderId="0" xfId="0" applyFont="1" applyAlignment="1" applyProtection="1">
      <alignment vertical="center"/>
      <protection hidden="1"/>
    </xf>
    <xf numFmtId="164" fontId="4" fillId="0" borderId="4" xfId="0" applyNumberFormat="1" applyFont="1" applyBorder="1" applyAlignment="1" applyProtection="1">
      <alignment horizontal="center" vertical="center"/>
      <protection locked="0"/>
    </xf>
    <xf numFmtId="165" fontId="7" fillId="5" borderId="8" xfId="2" applyFont="1" applyFill="1" applyBorder="1" applyAlignment="1" applyProtection="1">
      <alignment horizontal="center" vertical="center" wrapText="1"/>
    </xf>
    <xf numFmtId="166" fontId="4" fillId="6" borderId="4" xfId="1" applyNumberFormat="1" applyFont="1" applyFill="1" applyBorder="1" applyAlignment="1" applyProtection="1">
      <alignment horizontal="center" vertical="center"/>
    </xf>
    <xf numFmtId="164" fontId="7" fillId="3" borderId="10" xfId="0" applyNumberFormat="1" applyFont="1" applyFill="1" applyBorder="1" applyAlignment="1">
      <alignment horizontal="center" vertical="center"/>
    </xf>
    <xf numFmtId="164" fontId="7" fillId="3" borderId="14" xfId="0" applyNumberFormat="1" applyFont="1" applyFill="1" applyBorder="1" applyAlignment="1">
      <alignment horizontal="center" vertical="center"/>
    </xf>
    <xf numFmtId="164" fontId="7" fillId="3" borderId="11" xfId="0" applyNumberFormat="1" applyFont="1" applyFill="1" applyBorder="1" applyAlignment="1">
      <alignment horizontal="center" vertical="center"/>
    </xf>
    <xf numFmtId="165" fontId="7" fillId="6" borderId="2" xfId="2" applyFont="1" applyFill="1" applyBorder="1" applyAlignment="1" applyProtection="1">
      <alignment horizontal="center" vertical="center" wrapText="1"/>
    </xf>
    <xf numFmtId="165" fontId="7" fillId="6" borderId="3" xfId="2" applyFont="1" applyFill="1" applyBorder="1" applyAlignment="1" applyProtection="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5" fontId="13" fillId="2" borderId="15" xfId="2" applyFont="1" applyFill="1" applyBorder="1" applyAlignment="1" applyProtection="1">
      <alignment horizontal="center" vertical="center"/>
    </xf>
    <xf numFmtId="167" fontId="14" fillId="2" borderId="13" xfId="2" applyNumberFormat="1" applyFont="1" applyFill="1" applyBorder="1" applyAlignment="1" applyProtection="1">
      <alignment horizontal="center" vertical="center"/>
    </xf>
    <xf numFmtId="0" fontId="15" fillId="0" borderId="0" xfId="0" applyFont="1" applyAlignment="1">
      <alignment vertical="center"/>
    </xf>
    <xf numFmtId="164" fontId="7" fillId="2" borderId="4" xfId="0" applyNumberFormat="1" applyFont="1" applyFill="1" applyBorder="1" applyAlignment="1">
      <alignment horizontal="left" vertical="center"/>
    </xf>
    <xf numFmtId="165" fontId="7" fillId="2" borderId="16" xfId="2" applyFont="1" applyFill="1" applyBorder="1" applyAlignment="1" applyProtection="1">
      <alignment horizontal="center" vertical="center"/>
    </xf>
    <xf numFmtId="165" fontId="7" fillId="2" borderId="9" xfId="2" applyFont="1" applyFill="1" applyBorder="1" applyAlignment="1" applyProtection="1">
      <alignment horizontal="center" vertical="center"/>
    </xf>
    <xf numFmtId="164" fontId="16" fillId="0" borderId="4" xfId="0" applyNumberFormat="1" applyFont="1" applyBorder="1" applyAlignment="1">
      <alignment horizontal="left" vertical="center"/>
    </xf>
    <xf numFmtId="165" fontId="17" fillId="0" borderId="4" xfId="2" applyFont="1" applyBorder="1" applyAlignment="1" applyProtection="1">
      <alignment horizontal="center" vertical="center"/>
      <protection locked="0"/>
    </xf>
    <xf numFmtId="164" fontId="12" fillId="0" borderId="0" xfId="0" applyNumberFormat="1" applyFont="1" applyAlignment="1" applyProtection="1">
      <alignment vertical="center"/>
      <protection hidden="1"/>
    </xf>
    <xf numFmtId="164" fontId="0" fillId="0" borderId="0" xfId="0" applyNumberFormat="1" applyAlignment="1" applyProtection="1">
      <alignment vertical="center"/>
      <protection hidden="1"/>
    </xf>
    <xf numFmtId="165" fontId="17" fillId="0" borderId="10" xfId="2" applyFont="1" applyBorder="1" applyAlignment="1" applyProtection="1">
      <alignment horizontal="center" vertical="center"/>
      <protection locked="0"/>
    </xf>
    <xf numFmtId="165" fontId="17" fillId="0" borderId="11" xfId="2" applyFont="1" applyBorder="1" applyAlignment="1" applyProtection="1">
      <alignment horizontal="center" vertical="center"/>
      <protection locked="0"/>
    </xf>
    <xf numFmtId="0" fontId="1" fillId="0" borderId="0" xfId="1" applyNumberFormat="1" applyBorder="1" applyAlignment="1" applyProtection="1">
      <alignment horizontal="center"/>
    </xf>
    <xf numFmtId="164" fontId="7" fillId="0" borderId="4" xfId="0" applyNumberFormat="1" applyFont="1" applyBorder="1" applyAlignment="1">
      <alignment horizontal="left" vertical="center"/>
    </xf>
    <xf numFmtId="165" fontId="14" fillId="2" borderId="10" xfId="2" applyFont="1" applyFill="1" applyBorder="1" applyAlignment="1" applyProtection="1">
      <alignment horizontal="center" vertical="center"/>
    </xf>
    <xf numFmtId="165" fontId="14" fillId="2" borderId="11" xfId="2" applyFont="1" applyFill="1" applyBorder="1" applyAlignment="1" applyProtection="1">
      <alignment horizontal="center" vertical="center"/>
    </xf>
    <xf numFmtId="0" fontId="3" fillId="0" borderId="0" xfId="0" applyFont="1" applyAlignment="1">
      <alignment vertical="center"/>
    </xf>
    <xf numFmtId="164" fontId="16" fillId="6" borderId="4" xfId="0" applyNumberFormat="1" applyFont="1" applyFill="1" applyBorder="1" applyAlignment="1">
      <alignment horizontal="left" vertical="center"/>
    </xf>
    <xf numFmtId="165" fontId="17" fillId="6" borderId="10" xfId="2" applyFont="1" applyFill="1" applyBorder="1" applyAlignment="1" applyProtection="1">
      <alignment horizontal="center" vertical="center"/>
      <protection locked="0"/>
    </xf>
    <xf numFmtId="165" fontId="17" fillId="6" borderId="11" xfId="2" applyFont="1" applyFill="1" applyBorder="1" applyAlignment="1" applyProtection="1">
      <alignment horizontal="center" vertical="center"/>
      <protection locked="0"/>
    </xf>
    <xf numFmtId="164" fontId="7" fillId="7" borderId="4" xfId="0" applyNumberFormat="1" applyFont="1" applyFill="1" applyBorder="1" applyAlignment="1">
      <alignment horizontal="left" vertical="center"/>
    </xf>
    <xf numFmtId="165" fontId="14" fillId="7" borderId="10" xfId="2" applyFont="1" applyFill="1" applyBorder="1" applyAlignment="1" applyProtection="1">
      <alignment horizontal="center" vertical="center"/>
    </xf>
    <xf numFmtId="165" fontId="14" fillId="7" borderId="11" xfId="2" applyFont="1" applyFill="1" applyBorder="1" applyAlignment="1" applyProtection="1">
      <alignment horizontal="center" vertical="center"/>
    </xf>
    <xf numFmtId="164" fontId="12" fillId="0" borderId="6" xfId="0" applyNumberFormat="1" applyFont="1" applyBorder="1" applyAlignment="1">
      <alignment horizontal="left" vertical="center"/>
    </xf>
    <xf numFmtId="165" fontId="18" fillId="0" borderId="0" xfId="2" applyFont="1" applyBorder="1" applyAlignment="1" applyProtection="1">
      <alignment horizontal="left" vertical="center"/>
    </xf>
    <xf numFmtId="165" fontId="18" fillId="0" borderId="7" xfId="2" applyFont="1" applyBorder="1" applyAlignment="1" applyProtection="1">
      <alignment vertical="center"/>
    </xf>
    <xf numFmtId="0" fontId="19" fillId="0" borderId="0" xfId="0" applyFont="1" applyAlignment="1">
      <alignment vertical="center"/>
    </xf>
    <xf numFmtId="164" fontId="20" fillId="2" borderId="4" xfId="0" applyNumberFormat="1" applyFont="1" applyFill="1" applyBorder="1" applyAlignment="1">
      <alignment horizontal="left" vertical="center"/>
    </xf>
    <xf numFmtId="165" fontId="21" fillId="2" borderId="10" xfId="2" applyFont="1" applyFill="1" applyBorder="1" applyAlignment="1" applyProtection="1">
      <alignment horizontal="center" vertical="center"/>
    </xf>
    <xf numFmtId="165" fontId="21" fillId="2" borderId="11" xfId="2" applyFont="1" applyFill="1" applyBorder="1" applyAlignment="1" applyProtection="1">
      <alignment horizontal="center" vertical="center"/>
    </xf>
    <xf numFmtId="164" fontId="20" fillId="8" borderId="4" xfId="0" applyNumberFormat="1" applyFont="1" applyFill="1" applyBorder="1" applyAlignment="1">
      <alignment horizontal="left" vertical="center"/>
    </xf>
    <xf numFmtId="165" fontId="21" fillId="8" borderId="10" xfId="2" applyFont="1" applyFill="1" applyBorder="1" applyAlignment="1" applyProtection="1">
      <alignment horizontal="center" vertical="center"/>
    </xf>
    <xf numFmtId="165" fontId="21" fillId="8" borderId="11" xfId="2" applyFont="1" applyFill="1" applyBorder="1" applyAlignment="1" applyProtection="1">
      <alignment horizontal="center" vertical="center"/>
    </xf>
    <xf numFmtId="168" fontId="0" fillId="0" borderId="0" xfId="1" applyNumberFormat="1" applyFont="1" applyBorder="1" applyAlignment="1" applyProtection="1">
      <alignment vertical="center"/>
    </xf>
    <xf numFmtId="168" fontId="12" fillId="0" borderId="0" xfId="0" applyNumberFormat="1" applyFont="1" applyAlignment="1" applyProtection="1">
      <alignment vertical="center"/>
      <protection hidden="1"/>
    </xf>
    <xf numFmtId="165" fontId="0" fillId="0" borderId="0" xfId="2" applyFont="1" applyBorder="1" applyProtection="1"/>
    <xf numFmtId="164" fontId="20" fillId="4" borderId="4" xfId="0" applyNumberFormat="1" applyFont="1" applyFill="1" applyBorder="1" applyAlignment="1">
      <alignment horizontal="left" vertical="center"/>
    </xf>
    <xf numFmtId="165" fontId="21" fillId="4" borderId="10" xfId="2" applyFont="1" applyFill="1" applyBorder="1" applyAlignment="1" applyProtection="1">
      <alignment horizontal="center" vertical="center"/>
    </xf>
    <xf numFmtId="165" fontId="21" fillId="4" borderId="11" xfId="2" applyFont="1" applyFill="1" applyBorder="1" applyAlignment="1" applyProtection="1">
      <alignment horizontal="center" vertical="center"/>
    </xf>
    <xf numFmtId="164" fontId="12" fillId="9" borderId="4" xfId="0" applyNumberFormat="1" applyFont="1" applyFill="1" applyBorder="1" applyAlignment="1">
      <alignment horizontal="left" vertical="center"/>
    </xf>
    <xf numFmtId="165" fontId="18" fillId="9" borderId="10" xfId="2" applyFont="1" applyFill="1" applyBorder="1" applyAlignment="1" applyProtection="1">
      <alignment horizontal="center" vertical="center"/>
    </xf>
    <xf numFmtId="165" fontId="18" fillId="9" borderId="11" xfId="2" applyFont="1" applyFill="1" applyBorder="1" applyAlignment="1" applyProtection="1">
      <alignment horizontal="center" vertical="center"/>
    </xf>
    <xf numFmtId="164" fontId="12" fillId="0" borderId="4" xfId="0" applyNumberFormat="1" applyFont="1" applyBorder="1" applyAlignment="1">
      <alignment horizontal="left" vertical="center"/>
    </xf>
    <xf numFmtId="165" fontId="18" fillId="0" borderId="10" xfId="2" applyFont="1" applyBorder="1" applyAlignment="1" applyProtection="1">
      <alignment horizontal="center" vertical="center"/>
    </xf>
    <xf numFmtId="165" fontId="18" fillId="0" borderId="11" xfId="2" applyFont="1" applyBorder="1" applyAlignment="1" applyProtection="1">
      <alignment horizontal="center" vertical="center"/>
    </xf>
    <xf numFmtId="0" fontId="22" fillId="0" borderId="0" xfId="0" applyFont="1" applyAlignment="1" applyProtection="1">
      <alignment vertical="center"/>
      <protection hidden="1"/>
    </xf>
    <xf numFmtId="164" fontId="22" fillId="0" borderId="0" xfId="0" applyNumberFormat="1" applyFont="1" applyAlignment="1" applyProtection="1">
      <alignment vertical="center"/>
      <protection hidden="1"/>
    </xf>
    <xf numFmtId="0" fontId="0" fillId="0" borderId="0" xfId="0" applyAlignment="1">
      <alignment vertical="center"/>
    </xf>
    <xf numFmtId="0" fontId="1" fillId="0" borderId="0" xfId="1" applyNumberFormat="1" applyBorder="1" applyAlignment="1" applyProtection="1">
      <alignment vertical="center"/>
    </xf>
    <xf numFmtId="164" fontId="23" fillId="2" borderId="4" xfId="0" applyNumberFormat="1" applyFont="1" applyFill="1" applyBorder="1" applyAlignment="1">
      <alignment horizontal="left" vertical="center"/>
    </xf>
    <xf numFmtId="165" fontId="24" fillId="2" borderId="10" xfId="2" applyFont="1" applyFill="1" applyBorder="1" applyAlignment="1" applyProtection="1">
      <alignment horizontal="center" vertical="center"/>
    </xf>
    <xf numFmtId="165" fontId="24" fillId="2" borderId="11" xfId="2" applyFont="1" applyFill="1" applyBorder="1" applyAlignment="1" applyProtection="1">
      <alignment horizontal="center" vertical="center"/>
    </xf>
    <xf numFmtId="164" fontId="12" fillId="10" borderId="4" xfId="0" applyNumberFormat="1" applyFont="1" applyFill="1" applyBorder="1" applyAlignment="1">
      <alignment horizontal="left" vertical="center"/>
    </xf>
    <xf numFmtId="165" fontId="24" fillId="10" borderId="10" xfId="2" applyFont="1" applyFill="1" applyBorder="1" applyAlignment="1" applyProtection="1">
      <alignment horizontal="center" vertical="center"/>
    </xf>
    <xf numFmtId="165" fontId="24" fillId="10" borderId="11" xfId="2" applyFont="1" applyFill="1" applyBorder="1" applyAlignment="1" applyProtection="1">
      <alignment horizontal="center" vertical="center"/>
    </xf>
    <xf numFmtId="10" fontId="12" fillId="0" borderId="0" xfId="0" applyNumberFormat="1" applyFont="1" applyAlignment="1" applyProtection="1">
      <alignment vertical="center"/>
      <protection hidden="1"/>
    </xf>
    <xf numFmtId="164" fontId="12" fillId="6" borderId="4" xfId="0" applyNumberFormat="1" applyFont="1" applyFill="1" applyBorder="1" applyAlignment="1">
      <alignment horizontal="left" vertical="center"/>
    </xf>
    <xf numFmtId="165" fontId="18" fillId="6" borderId="10" xfId="2" applyFont="1" applyFill="1" applyBorder="1" applyAlignment="1" applyProtection="1">
      <alignment horizontal="center" vertical="center"/>
    </xf>
    <xf numFmtId="165" fontId="18" fillId="6" borderId="11" xfId="2" applyFont="1" applyFill="1" applyBorder="1" applyAlignment="1" applyProtection="1">
      <alignment horizontal="center" vertical="center"/>
    </xf>
    <xf numFmtId="164" fontId="12" fillId="2" borderId="4" xfId="0" applyNumberFormat="1" applyFont="1" applyFill="1" applyBorder="1" applyAlignment="1">
      <alignment horizontal="left" vertical="center"/>
    </xf>
    <xf numFmtId="164" fontId="1" fillId="0" borderId="0" xfId="1" applyProtection="1">
      <protection hidden="1"/>
    </xf>
    <xf numFmtId="165" fontId="18" fillId="0" borderId="10" xfId="2" applyFont="1" applyBorder="1" applyAlignment="1" applyProtection="1">
      <alignment horizontal="center" vertical="center"/>
      <protection locked="0"/>
    </xf>
    <xf numFmtId="165" fontId="18" fillId="0" borderId="11" xfId="2" applyFont="1" applyBorder="1" applyAlignment="1" applyProtection="1">
      <alignment horizontal="center" vertical="center"/>
      <protection locked="0"/>
    </xf>
    <xf numFmtId="165" fontId="18" fillId="6" borderId="10" xfId="2" applyFont="1" applyFill="1" applyBorder="1" applyAlignment="1" applyProtection="1">
      <alignment horizontal="center" vertical="center"/>
      <protection locked="0"/>
    </xf>
    <xf numFmtId="165" fontId="18" fillId="6" borderId="11" xfId="2" applyFont="1" applyFill="1" applyBorder="1" applyAlignment="1" applyProtection="1">
      <alignment horizontal="center" vertical="center"/>
      <protection locked="0"/>
    </xf>
    <xf numFmtId="165" fontId="18" fillId="2" borderId="10" xfId="2" applyFont="1" applyFill="1" applyBorder="1" applyAlignment="1" applyProtection="1">
      <alignment horizontal="center" vertical="center"/>
    </xf>
    <xf numFmtId="165" fontId="18" fillId="2" borderId="11" xfId="2" applyFont="1" applyFill="1" applyBorder="1" applyAlignment="1" applyProtection="1">
      <alignment horizontal="center" vertical="center"/>
    </xf>
    <xf numFmtId="164" fontId="12" fillId="3" borderId="4" xfId="0" applyNumberFormat="1" applyFont="1" applyFill="1" applyBorder="1" applyAlignment="1">
      <alignment horizontal="left" vertical="center"/>
    </xf>
    <xf numFmtId="0" fontId="12" fillId="3" borderId="0" xfId="0" applyFont="1" applyFill="1" applyAlignment="1" applyProtection="1">
      <alignment vertical="center"/>
      <protection hidden="1"/>
    </xf>
    <xf numFmtId="164" fontId="12" fillId="3" borderId="0" xfId="0" applyNumberFormat="1" applyFont="1" applyFill="1" applyAlignment="1" applyProtection="1">
      <alignment vertical="center"/>
      <protection hidden="1"/>
    </xf>
    <xf numFmtId="169" fontId="19" fillId="0" borderId="0" xfId="0" applyNumberFormat="1" applyFont="1" applyAlignment="1">
      <alignment vertical="center"/>
    </xf>
    <xf numFmtId="0" fontId="22" fillId="0" borderId="0" xfId="0" applyFont="1"/>
    <xf numFmtId="164" fontId="12" fillId="0" borderId="1" xfId="0" applyNumberFormat="1" applyFont="1" applyBorder="1" applyAlignment="1">
      <alignment horizontal="left" vertical="center"/>
    </xf>
    <xf numFmtId="0" fontId="0" fillId="0" borderId="2" xfId="0" applyBorder="1" applyAlignment="1">
      <alignment vertical="center"/>
    </xf>
    <xf numFmtId="0" fontId="0" fillId="0" borderId="17" xfId="0" applyBorder="1" applyAlignment="1">
      <alignment vertical="center"/>
    </xf>
    <xf numFmtId="0" fontId="12" fillId="0" borderId="17" xfId="0" applyFont="1" applyBorder="1" applyAlignment="1">
      <alignment horizontal="right" vertical="center"/>
    </xf>
    <xf numFmtId="165" fontId="12" fillId="0" borderId="3" xfId="2" applyFont="1" applyBorder="1" applyAlignment="1" applyProtection="1">
      <alignment horizontal="center" vertical="center"/>
    </xf>
    <xf numFmtId="164" fontId="19" fillId="0" borderId="0" xfId="0" applyNumberFormat="1" applyFont="1" applyAlignment="1">
      <alignment vertical="center"/>
    </xf>
    <xf numFmtId="0" fontId="0" fillId="0" borderId="6" xfId="0" applyBorder="1" applyAlignment="1">
      <alignment vertical="center"/>
    </xf>
    <xf numFmtId="0" fontId="12" fillId="0" borderId="0" xfId="0" applyFont="1" applyAlignment="1">
      <alignment horizontal="center" vertical="center"/>
    </xf>
    <xf numFmtId="165" fontId="12" fillId="0" borderId="7" xfId="2" applyFont="1" applyBorder="1" applyAlignment="1" applyProtection="1">
      <alignment horizontal="center" vertical="center"/>
    </xf>
    <xf numFmtId="0" fontId="25" fillId="0" borderId="0" xfId="0" applyFont="1" applyAlignment="1">
      <alignment vertical="center"/>
    </xf>
    <xf numFmtId="0" fontId="0" fillId="0" borderId="16" xfId="0" applyBorder="1" applyAlignment="1">
      <alignment vertical="center"/>
    </xf>
    <xf numFmtId="0" fontId="20" fillId="0" borderId="18" xfId="0" applyFont="1" applyBorder="1" applyAlignment="1">
      <alignment horizontal="center" vertical="top" wrapText="1"/>
    </xf>
    <xf numFmtId="0" fontId="20" fillId="0" borderId="18" xfId="0" applyFont="1" applyBorder="1" applyAlignment="1">
      <alignment horizontal="center" vertical="top"/>
    </xf>
    <xf numFmtId="165" fontId="20" fillId="0" borderId="18" xfId="2" applyFont="1" applyBorder="1" applyAlignment="1" applyProtection="1">
      <alignment horizontal="center" vertical="top"/>
    </xf>
    <xf numFmtId="165" fontId="20" fillId="0" borderId="9" xfId="2" applyFont="1" applyBorder="1" applyAlignment="1" applyProtection="1">
      <alignment horizontal="center" vertical="top"/>
    </xf>
    <xf numFmtId="0" fontId="0" fillId="0" borderId="4" xfId="0" applyBorder="1" applyAlignment="1">
      <alignment horizontal="center" vertical="center"/>
    </xf>
    <xf numFmtId="164" fontId="26" fillId="0" borderId="3" xfId="0" applyNumberFormat="1" applyFont="1" applyBorder="1" applyAlignment="1" applyProtection="1">
      <alignment vertical="center"/>
      <protection hidden="1"/>
    </xf>
    <xf numFmtId="165" fontId="25" fillId="0" borderId="1" xfId="2" applyFont="1" applyBorder="1" applyAlignment="1" applyProtection="1">
      <alignment horizontal="center" vertical="center"/>
    </xf>
    <xf numFmtId="165" fontId="25" fillId="0" borderId="4" xfId="2" applyFont="1" applyBorder="1" applyAlignment="1" applyProtection="1">
      <alignment horizontal="center" vertical="center"/>
    </xf>
    <xf numFmtId="164" fontId="26" fillId="0" borderId="19" xfId="0" applyNumberFormat="1" applyFont="1" applyBorder="1" applyAlignment="1" applyProtection="1">
      <alignment vertical="center"/>
      <protection hidden="1"/>
    </xf>
    <xf numFmtId="165" fontId="27" fillId="2" borderId="13" xfId="2" applyFont="1" applyFill="1" applyBorder="1" applyAlignment="1" applyProtection="1">
      <alignment horizontal="center" vertical="center" wrapText="1"/>
    </xf>
    <xf numFmtId="165" fontId="27" fillId="2" borderId="3" xfId="2" applyFont="1" applyFill="1" applyBorder="1" applyAlignment="1" applyProtection="1">
      <alignment horizontal="center" vertical="center" wrapText="1"/>
    </xf>
    <xf numFmtId="165" fontId="27" fillId="2" borderId="7" xfId="2" applyFont="1" applyFill="1" applyBorder="1" applyAlignment="1" applyProtection="1">
      <alignment horizontal="center" vertical="center" wrapText="1"/>
    </xf>
    <xf numFmtId="164" fontId="26" fillId="0" borderId="0" xfId="0" applyNumberFormat="1" applyFont="1" applyAlignment="1" applyProtection="1">
      <alignment horizontal="left" vertical="center"/>
      <protection hidden="1"/>
    </xf>
    <xf numFmtId="165" fontId="27" fillId="2" borderId="9" xfId="2" applyFont="1" applyFill="1" applyBorder="1" applyAlignment="1" applyProtection="1">
      <alignment horizontal="center" vertical="center" wrapText="1"/>
    </xf>
    <xf numFmtId="164" fontId="10" fillId="0" borderId="7" xfId="0" applyNumberFormat="1" applyFont="1" applyBorder="1" applyAlignment="1" applyProtection="1">
      <alignment vertical="center"/>
      <protection hidden="1"/>
    </xf>
    <xf numFmtId="49" fontId="28" fillId="0" borderId="8" xfId="2" applyNumberFormat="1" applyFont="1" applyBorder="1" applyAlignment="1" applyProtection="1">
      <alignment horizontal="center" vertical="center"/>
    </xf>
    <xf numFmtId="49" fontId="28" fillId="0" borderId="4" xfId="2" applyNumberFormat="1" applyFont="1" applyBorder="1" applyAlignment="1" applyProtection="1">
      <alignment horizontal="center" vertical="center"/>
    </xf>
    <xf numFmtId="0" fontId="0" fillId="0" borderId="16" xfId="0" applyBorder="1" applyAlignment="1">
      <alignment horizontal="center" vertical="center"/>
    </xf>
    <xf numFmtId="49" fontId="28" fillId="0" borderId="11" xfId="2" applyNumberFormat="1" applyFont="1" applyBorder="1" applyAlignment="1" applyProtection="1">
      <alignment horizontal="center" vertical="center"/>
    </xf>
    <xf numFmtId="0" fontId="27" fillId="2" borderId="4"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8" xfId="0" applyFont="1" applyFill="1" applyBorder="1" applyAlignment="1">
      <alignment horizontal="center" vertical="center" wrapText="1"/>
    </xf>
    <xf numFmtId="0" fontId="27" fillId="2" borderId="4" xfId="0" applyFont="1" applyFill="1" applyBorder="1" applyAlignment="1">
      <alignment horizontal="center" vertical="center" wrapText="1"/>
    </xf>
    <xf numFmtId="164" fontId="27" fillId="0" borderId="4" xfId="0" applyNumberFormat="1" applyFont="1" applyBorder="1" applyAlignment="1">
      <alignment horizontal="center" vertical="center"/>
    </xf>
    <xf numFmtId="164" fontId="27" fillId="0" borderId="4" xfId="0" applyNumberFormat="1" applyFont="1" applyBorder="1" applyAlignment="1">
      <alignment horizontal="center" vertical="center" wrapText="1"/>
    </xf>
    <xf numFmtId="165" fontId="20" fillId="2" borderId="4" xfId="2" applyFont="1" applyFill="1" applyBorder="1" applyAlignment="1" applyProtection="1">
      <alignment horizontal="center" vertical="center"/>
    </xf>
    <xf numFmtId="165" fontId="21" fillId="2" borderId="4" xfId="2" applyFont="1" applyFill="1" applyBorder="1" applyAlignment="1" applyProtection="1">
      <alignment horizontal="center" vertical="center"/>
    </xf>
    <xf numFmtId="165" fontId="18" fillId="2" borderId="4" xfId="2" applyFont="1" applyFill="1" applyBorder="1" applyAlignment="1" applyProtection="1">
      <alignment horizontal="center" vertical="center"/>
    </xf>
    <xf numFmtId="165" fontId="18" fillId="6" borderId="4" xfId="2" applyFont="1" applyFill="1" applyBorder="1" applyAlignment="1" applyProtection="1">
      <alignment horizontal="center" vertical="center"/>
    </xf>
    <xf numFmtId="165" fontId="18" fillId="0" borderId="4" xfId="2" applyFont="1" applyBorder="1" applyAlignment="1" applyProtection="1">
      <alignment horizontal="center" vertical="center"/>
    </xf>
    <xf numFmtId="165" fontId="19" fillId="0" borderId="0" xfId="0" applyNumberFormat="1" applyFont="1" applyAlignment="1">
      <alignment vertical="center"/>
    </xf>
    <xf numFmtId="43" fontId="19" fillId="0" borderId="0" xfId="0" applyNumberFormat="1" applyFont="1" applyAlignment="1">
      <alignment vertical="center"/>
    </xf>
    <xf numFmtId="164" fontId="12" fillId="3" borderId="4" xfId="0" applyNumberFormat="1" applyFont="1" applyFill="1" applyBorder="1" applyAlignment="1">
      <alignment vertical="center"/>
    </xf>
    <xf numFmtId="165" fontId="21" fillId="11" borderId="4" xfId="2" applyFont="1" applyFill="1" applyBorder="1" applyAlignment="1" applyProtection="1">
      <alignment horizontal="center" vertical="center"/>
    </xf>
    <xf numFmtId="165" fontId="18" fillId="11" borderId="4" xfId="2" applyFont="1" applyFill="1" applyBorder="1" applyAlignment="1" applyProtection="1">
      <alignment horizontal="center" vertical="center"/>
    </xf>
    <xf numFmtId="164" fontId="20" fillId="11" borderId="4" xfId="0" applyNumberFormat="1" applyFont="1" applyFill="1" applyBorder="1" applyAlignment="1">
      <alignment horizontal="left" vertical="center"/>
    </xf>
    <xf numFmtId="164" fontId="12" fillId="11" borderId="4" xfId="0" applyNumberFormat="1" applyFont="1" applyFill="1" applyBorder="1" applyAlignment="1">
      <alignment horizontal="left" vertical="center"/>
    </xf>
    <xf numFmtId="0" fontId="12" fillId="0" borderId="4" xfId="0" applyFont="1" applyBorder="1" applyAlignment="1">
      <alignment horizontal="left" vertical="center"/>
    </xf>
    <xf numFmtId="164" fontId="20" fillId="10" borderId="4" xfId="0" applyNumberFormat="1" applyFont="1" applyFill="1" applyBorder="1" applyAlignment="1">
      <alignment horizontal="left" vertical="center"/>
    </xf>
    <xf numFmtId="165" fontId="21" fillId="10" borderId="4" xfId="2" applyFont="1" applyFill="1" applyBorder="1" applyAlignment="1" applyProtection="1">
      <alignment horizontal="center" vertical="center"/>
    </xf>
    <xf numFmtId="0" fontId="12" fillId="0" borderId="0" xfId="0" applyFont="1" applyAlignment="1" applyProtection="1">
      <alignment horizontal="right" vertical="center"/>
      <protection hidden="1"/>
    </xf>
    <xf numFmtId="43" fontId="12" fillId="0" borderId="0" xfId="0" applyNumberFormat="1" applyFont="1" applyAlignment="1" applyProtection="1">
      <alignment vertical="center"/>
      <protection hidden="1"/>
    </xf>
    <xf numFmtId="164" fontId="1" fillId="0" borderId="0" xfId="1" applyProtection="1"/>
    <xf numFmtId="164" fontId="20" fillId="3" borderId="4" xfId="0" applyNumberFormat="1" applyFont="1" applyFill="1" applyBorder="1" applyAlignment="1">
      <alignment horizontal="left" vertical="center"/>
    </xf>
    <xf numFmtId="165" fontId="18" fillId="0" borderId="4" xfId="2" applyFont="1" applyBorder="1" applyAlignment="1" applyProtection="1">
      <alignment horizontal="center" vertical="center"/>
      <protection locked="0"/>
    </xf>
    <xf numFmtId="0" fontId="29" fillId="0" borderId="0" xfId="0" applyFont="1" applyAlignment="1">
      <alignment vertical="center"/>
    </xf>
    <xf numFmtId="2" fontId="21" fillId="11" borderId="10" xfId="3" applyNumberFormat="1" applyFont="1" applyFill="1" applyBorder="1" applyAlignment="1" applyProtection="1">
      <alignment horizontal="right" vertical="center"/>
    </xf>
    <xf numFmtId="2" fontId="21" fillId="11" borderId="11" xfId="3" applyNumberFormat="1" applyFont="1" applyFill="1" applyBorder="1" applyAlignment="1" applyProtection="1">
      <alignment horizontal="right" vertical="center"/>
    </xf>
    <xf numFmtId="168" fontId="1" fillId="0" borderId="0" xfId="1" applyNumberFormat="1" applyBorder="1" applyAlignment="1" applyProtection="1">
      <alignment vertical="center"/>
    </xf>
    <xf numFmtId="164" fontId="30" fillId="3" borderId="2" xfId="0" applyNumberFormat="1" applyFont="1" applyFill="1" applyBorder="1" applyAlignment="1">
      <alignment horizontal="left" vertical="center" wrapText="1"/>
    </xf>
    <xf numFmtId="164" fontId="30" fillId="3" borderId="17" xfId="0" applyNumberFormat="1" applyFont="1" applyFill="1" applyBorder="1" applyAlignment="1">
      <alignment horizontal="left" vertical="center" wrapText="1"/>
    </xf>
    <xf numFmtId="164" fontId="30" fillId="3" borderId="3" xfId="0" applyNumberFormat="1" applyFont="1" applyFill="1" applyBorder="1" applyAlignment="1">
      <alignment horizontal="left" vertical="center" wrapText="1"/>
    </xf>
    <xf numFmtId="0" fontId="25" fillId="0" borderId="0" xfId="0" applyFont="1" applyAlignment="1">
      <alignment horizontal="center" vertical="center"/>
    </xf>
    <xf numFmtId="0" fontId="20" fillId="0" borderId="0" xfId="0" applyFont="1" applyAlignment="1" applyProtection="1">
      <alignment horizontal="center" vertical="center"/>
      <protection hidden="1"/>
    </xf>
    <xf numFmtId="164" fontId="20" fillId="3" borderId="6" xfId="0" applyNumberFormat="1" applyFont="1" applyFill="1" applyBorder="1" applyAlignment="1">
      <alignment horizontal="left" vertical="center"/>
    </xf>
    <xf numFmtId="165" fontId="0" fillId="0" borderId="0" xfId="2" applyFont="1" applyBorder="1" applyAlignment="1" applyProtection="1">
      <alignment vertical="center"/>
    </xf>
    <xf numFmtId="165" fontId="0" fillId="0" borderId="7" xfId="2" applyFont="1" applyBorder="1" applyAlignment="1" applyProtection="1">
      <alignment vertical="center"/>
    </xf>
    <xf numFmtId="164" fontId="20" fillId="3" borderId="16" xfId="0" applyNumberFormat="1" applyFont="1" applyFill="1" applyBorder="1" applyAlignment="1">
      <alignment horizontal="left" vertical="center"/>
    </xf>
    <xf numFmtId="164" fontId="10" fillId="0" borderId="20" xfId="0" applyNumberFormat="1" applyFont="1" applyBorder="1" applyAlignment="1" applyProtection="1">
      <alignment vertical="center"/>
      <protection hidden="1"/>
    </xf>
    <xf numFmtId="1" fontId="31" fillId="0" borderId="8" xfId="1" applyNumberFormat="1" applyFont="1" applyBorder="1" applyAlignment="1" applyProtection="1">
      <alignment horizontal="center" vertical="center"/>
    </xf>
    <xf numFmtId="1" fontId="31" fillId="0" borderId="4" xfId="1" applyNumberFormat="1" applyFont="1" applyBorder="1" applyAlignment="1" applyProtection="1">
      <alignment horizontal="center" vertical="center"/>
    </xf>
    <xf numFmtId="0" fontId="26" fillId="0" borderId="13" xfId="0" applyFont="1" applyBorder="1" applyAlignment="1" applyProtection="1">
      <alignment horizontal="center" vertical="center"/>
      <protection hidden="1"/>
    </xf>
    <xf numFmtId="1" fontId="31" fillId="0" borderId="11" xfId="1" applyNumberFormat="1" applyFont="1" applyBorder="1" applyAlignment="1" applyProtection="1">
      <alignment horizontal="center" vertical="center"/>
    </xf>
    <xf numFmtId="0" fontId="27" fillId="0" borderId="4" xfId="0" applyFont="1" applyBorder="1" applyAlignment="1">
      <alignment horizontal="center" vertical="center" wrapText="1"/>
    </xf>
    <xf numFmtId="0" fontId="32" fillId="0" borderId="6" xfId="0" applyFont="1" applyBorder="1" applyAlignment="1">
      <alignment vertical="center"/>
    </xf>
    <xf numFmtId="0" fontId="10" fillId="0" borderId="0" xfId="0" applyFont="1" applyAlignment="1" applyProtection="1">
      <alignment horizontal="left" vertical="center"/>
      <protection hidden="1"/>
    </xf>
    <xf numFmtId="0" fontId="20" fillId="2" borderId="4" xfId="0" applyFont="1" applyFill="1" applyBorder="1" applyAlignment="1">
      <alignment horizontal="center" vertical="center"/>
    </xf>
    <xf numFmtId="0" fontId="22" fillId="0" borderId="4" xfId="0" applyFont="1" applyBorder="1" applyAlignment="1">
      <alignment horizontal="left" vertical="center"/>
    </xf>
    <xf numFmtId="0" fontId="20" fillId="2" borderId="4" xfId="0" applyFont="1" applyFill="1"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165" fontId="22" fillId="0" borderId="0" xfId="2" applyFont="1" applyBorder="1" applyAlignment="1" applyProtection="1">
      <alignment horizontal="left" vertical="center"/>
    </xf>
    <xf numFmtId="165" fontId="22" fillId="0" borderId="7" xfId="2" applyFont="1" applyBorder="1" applyAlignment="1" applyProtection="1">
      <alignment vertical="center"/>
    </xf>
    <xf numFmtId="0" fontId="32" fillId="0" borderId="6" xfId="0" applyFont="1" applyBorder="1" applyAlignment="1">
      <alignment horizontal="left" vertical="center"/>
    </xf>
    <xf numFmtId="0" fontId="20" fillId="3" borderId="6" xfId="0" applyFont="1" applyFill="1" applyBorder="1" applyAlignment="1">
      <alignment horizontal="left" vertical="center"/>
    </xf>
    <xf numFmtId="0" fontId="20" fillId="3" borderId="0" xfId="0" applyFont="1" applyFill="1" applyAlignment="1">
      <alignment horizontal="left" vertical="center"/>
    </xf>
    <xf numFmtId="165" fontId="21" fillId="3" borderId="0" xfId="2" applyFont="1" applyFill="1" applyBorder="1" applyAlignment="1" applyProtection="1">
      <alignment horizontal="center" vertical="center"/>
    </xf>
    <xf numFmtId="165" fontId="21" fillId="3" borderId="7" xfId="2" applyFont="1" applyFill="1" applyBorder="1" applyAlignment="1" applyProtection="1">
      <alignment horizontal="center" vertical="center"/>
    </xf>
    <xf numFmtId="0" fontId="29" fillId="3" borderId="0" xfId="0" applyFont="1" applyFill="1" applyAlignment="1">
      <alignment vertical="center"/>
    </xf>
    <xf numFmtId="0" fontId="0" fillId="3" borderId="0" xfId="0" applyFill="1" applyAlignment="1" applyProtection="1">
      <alignment vertical="center"/>
      <protection hidden="1"/>
    </xf>
    <xf numFmtId="0" fontId="33" fillId="0" borderId="6" xfId="0" applyFont="1" applyBorder="1" applyAlignment="1">
      <alignment horizontal="left" vertical="center"/>
    </xf>
    <xf numFmtId="0" fontId="0" fillId="12" borderId="0" xfId="0" applyFill="1" applyAlignment="1">
      <alignment vertical="center"/>
    </xf>
    <xf numFmtId="0" fontId="0" fillId="12" borderId="0" xfId="0" applyFill="1" applyAlignment="1" applyProtection="1">
      <alignment vertical="center"/>
      <protection hidden="1"/>
    </xf>
    <xf numFmtId="0" fontId="20" fillId="2" borderId="10" xfId="0" applyFont="1" applyFill="1" applyBorder="1" applyAlignment="1">
      <alignment horizontal="left" vertical="center"/>
    </xf>
    <xf numFmtId="0" fontId="20" fillId="2" borderId="14" xfId="0" applyFont="1" applyFill="1" applyBorder="1" applyAlignment="1">
      <alignment horizontal="left" vertical="center"/>
    </xf>
    <xf numFmtId="0" fontId="20" fillId="2" borderId="13" xfId="0" applyFont="1" applyFill="1" applyBorder="1" applyAlignment="1">
      <alignment horizontal="center" vertical="center"/>
    </xf>
    <xf numFmtId="165" fontId="20" fillId="2" borderId="11" xfId="2" applyFont="1" applyFill="1" applyBorder="1" applyAlignment="1" applyProtection="1">
      <alignment horizontal="center" vertical="center"/>
    </xf>
    <xf numFmtId="0" fontId="22" fillId="0" borderId="10" xfId="0" applyFont="1" applyBorder="1" applyAlignment="1">
      <alignment horizontal="left" vertical="center"/>
    </xf>
    <xf numFmtId="0" fontId="22" fillId="0" borderId="14" xfId="0" applyFont="1" applyBorder="1" applyAlignment="1">
      <alignment horizontal="left" vertical="center"/>
    </xf>
    <xf numFmtId="0" fontId="22" fillId="13" borderId="13" xfId="0" applyFont="1" applyFill="1" applyBorder="1" applyAlignment="1" applyProtection="1">
      <alignment vertical="center"/>
      <protection locked="0"/>
    </xf>
    <xf numFmtId="0" fontId="22" fillId="0" borderId="2" xfId="0" applyFont="1" applyBorder="1" applyAlignment="1">
      <alignment horizontal="left" vertical="center"/>
    </xf>
    <xf numFmtId="0" fontId="22" fillId="0" borderId="21" xfId="0" applyFont="1" applyBorder="1" applyAlignment="1">
      <alignment horizontal="left" vertical="center"/>
    </xf>
    <xf numFmtId="165" fontId="18" fillId="0" borderId="3" xfId="2" applyFont="1" applyBorder="1" applyAlignment="1" applyProtection="1">
      <alignment horizontal="center" vertical="center"/>
      <protection locked="0"/>
    </xf>
    <xf numFmtId="165" fontId="18" fillId="0" borderId="1" xfId="2" applyFont="1" applyBorder="1" applyAlignment="1" applyProtection="1">
      <alignment horizontal="center" vertical="center"/>
      <protection locked="0"/>
    </xf>
    <xf numFmtId="0" fontId="35" fillId="5" borderId="13" xfId="0" applyFont="1" applyFill="1" applyBorder="1" applyAlignment="1">
      <alignment horizontal="left" vertical="center" wrapText="1"/>
    </xf>
    <xf numFmtId="0" fontId="29" fillId="6" borderId="0" xfId="0" applyFont="1" applyFill="1" applyAlignment="1">
      <alignment vertical="center"/>
    </xf>
    <xf numFmtId="0" fontId="0" fillId="6" borderId="0" xfId="0" applyFill="1" applyAlignment="1" applyProtection="1">
      <alignment vertical="center"/>
      <protection hidden="1"/>
    </xf>
    <xf numFmtId="0" fontId="35" fillId="5" borderId="6" xfId="0" applyFont="1" applyFill="1" applyBorder="1" applyAlignment="1">
      <alignment horizontal="left" vertical="center" wrapText="1"/>
    </xf>
    <xf numFmtId="0" fontId="35" fillId="5" borderId="0" xfId="0" applyFont="1" applyFill="1" applyAlignment="1">
      <alignment horizontal="left" vertical="center" wrapText="1"/>
    </xf>
    <xf numFmtId="0" fontId="35" fillId="5" borderId="7" xfId="0" applyFont="1" applyFill="1" applyBorder="1" applyAlignment="1">
      <alignment horizontal="left" vertical="center" wrapText="1"/>
    </xf>
    <xf numFmtId="0" fontId="0" fillId="0" borderId="2" xfId="0" applyBorder="1" applyAlignment="1">
      <alignment horizontal="center" vertical="center"/>
    </xf>
    <xf numFmtId="0" fontId="32" fillId="0" borderId="0" xfId="0" applyFont="1" applyAlignment="1">
      <alignment horizontal="left" vertical="center"/>
    </xf>
    <xf numFmtId="165" fontId="22" fillId="0" borderId="0" xfId="2" applyFont="1" applyBorder="1" applyAlignment="1" applyProtection="1">
      <alignment vertical="center"/>
    </xf>
    <xf numFmtId="0" fontId="20" fillId="0" borderId="0" xfId="0" applyFont="1" applyAlignment="1">
      <alignment horizontal="left" vertical="center"/>
    </xf>
    <xf numFmtId="0" fontId="12" fillId="0" borderId="4" xfId="0" applyFont="1" applyBorder="1" applyAlignment="1">
      <alignment horizontal="left" vertical="center" wrapText="1"/>
    </xf>
    <xf numFmtId="165" fontId="18" fillId="0" borderId="4" xfId="2" applyFont="1" applyBorder="1" applyAlignment="1" applyProtection="1">
      <alignment horizontal="center" vertical="center" wrapText="1"/>
      <protection locked="0"/>
    </xf>
    <xf numFmtId="0" fontId="12" fillId="0" borderId="1" xfId="0" applyFont="1" applyBorder="1" applyAlignment="1">
      <alignment horizontal="left" vertical="center" wrapText="1"/>
    </xf>
    <xf numFmtId="165" fontId="18" fillId="0" borderId="1" xfId="2" applyFont="1" applyBorder="1" applyAlignment="1" applyProtection="1">
      <alignment horizontal="center" vertical="center" wrapText="1"/>
      <protection locked="0"/>
    </xf>
    <xf numFmtId="0" fontId="12" fillId="0" borderId="13" xfId="0" applyFont="1" applyBorder="1" applyAlignment="1">
      <alignment horizontal="left" vertical="center" wrapText="1"/>
    </xf>
    <xf numFmtId="165" fontId="18" fillId="0" borderId="13" xfId="2" applyFont="1" applyBorder="1" applyAlignment="1" applyProtection="1">
      <alignment horizontal="center" vertical="center" wrapText="1"/>
      <protection locked="0"/>
    </xf>
    <xf numFmtId="0" fontId="20" fillId="2" borderId="10" xfId="0" applyFont="1" applyFill="1" applyBorder="1" applyAlignment="1">
      <alignment horizontal="center" vertical="center"/>
    </xf>
    <xf numFmtId="165" fontId="21" fillId="2" borderId="13" xfId="2" applyFont="1" applyFill="1" applyBorder="1" applyAlignment="1" applyProtection="1">
      <alignment horizontal="center" vertical="center"/>
    </xf>
    <xf numFmtId="0" fontId="12" fillId="0" borderId="0" xfId="0" applyFont="1" applyAlignment="1">
      <alignment horizontal="left" vertical="center" wrapText="1"/>
    </xf>
    <xf numFmtId="165" fontId="18" fillId="0" borderId="0" xfId="2" applyFont="1" applyBorder="1" applyAlignment="1" applyProtection="1">
      <alignment horizontal="center" vertical="center" wrapText="1"/>
    </xf>
    <xf numFmtId="0" fontId="36" fillId="0" borderId="0" xfId="0" applyFont="1" applyAlignment="1">
      <alignment vertical="center"/>
    </xf>
    <xf numFmtId="0" fontId="20" fillId="2" borderId="13" xfId="0" applyFont="1" applyFill="1" applyBorder="1" applyAlignment="1">
      <alignment horizontal="center" vertical="center"/>
    </xf>
    <xf numFmtId="165" fontId="21" fillId="2" borderId="15" xfId="2" applyFont="1" applyFill="1" applyBorder="1" applyAlignment="1" applyProtection="1">
      <alignment horizontal="center" vertical="center"/>
    </xf>
    <xf numFmtId="165" fontId="21" fillId="2" borderId="22" xfId="2" applyFont="1" applyFill="1" applyBorder="1" applyAlignment="1" applyProtection="1">
      <alignment horizontal="center" vertical="center"/>
    </xf>
    <xf numFmtId="4" fontId="29" fillId="0" borderId="0" xfId="0" applyNumberFormat="1" applyFont="1" applyAlignment="1">
      <alignment vertical="center"/>
    </xf>
    <xf numFmtId="165" fontId="20" fillId="2" borderId="13" xfId="2" applyFont="1" applyFill="1" applyBorder="1" applyAlignment="1" applyProtection="1">
      <alignment horizontal="center" vertical="center"/>
    </xf>
    <xf numFmtId="0" fontId="12" fillId="0" borderId="8" xfId="0" applyFont="1" applyBorder="1" applyAlignment="1">
      <alignment horizontal="left" vertical="center"/>
    </xf>
    <xf numFmtId="165" fontId="18" fillId="0" borderId="23" xfId="2" applyFont="1" applyBorder="1" applyAlignment="1" applyProtection="1">
      <alignment horizontal="center" vertical="center"/>
      <protection locked="0"/>
    </xf>
    <xf numFmtId="165" fontId="18" fillId="0" borderId="24" xfId="2" applyFont="1" applyBorder="1" applyAlignment="1" applyProtection="1">
      <alignment horizontal="center" vertical="center"/>
      <protection locked="0"/>
    </xf>
    <xf numFmtId="165" fontId="37" fillId="0" borderId="10" xfId="2" applyFont="1" applyBorder="1" applyAlignment="1" applyProtection="1">
      <alignment horizontal="center" vertical="center"/>
    </xf>
    <xf numFmtId="165" fontId="37" fillId="0" borderId="11" xfId="2" applyFont="1" applyBorder="1" applyAlignment="1" applyProtection="1">
      <alignment horizontal="center" vertical="center"/>
    </xf>
    <xf numFmtId="0" fontId="20" fillId="3" borderId="8" xfId="0" applyFont="1" applyFill="1" applyBorder="1" applyAlignment="1">
      <alignment horizontal="left" vertical="center"/>
    </xf>
    <xf numFmtId="165" fontId="38" fillId="3" borderId="8" xfId="2" applyFont="1" applyFill="1" applyBorder="1" applyAlignment="1" applyProtection="1">
      <alignment horizontal="center" vertical="center"/>
      <protection locked="0"/>
    </xf>
    <xf numFmtId="0" fontId="20" fillId="3" borderId="4" xfId="0" applyFont="1" applyFill="1" applyBorder="1" applyAlignment="1">
      <alignment horizontal="left" vertical="center"/>
    </xf>
    <xf numFmtId="165" fontId="38" fillId="3" borderId="10" xfId="2" applyFont="1" applyFill="1" applyBorder="1" applyAlignment="1" applyProtection="1">
      <alignment horizontal="center" vertical="center"/>
    </xf>
    <xf numFmtId="165" fontId="38" fillId="3" borderId="11" xfId="2" applyFont="1" applyFill="1" applyBorder="1" applyAlignment="1" applyProtection="1">
      <alignment horizontal="center" vertical="center"/>
    </xf>
    <xf numFmtId="165" fontId="38" fillId="3" borderId="4" xfId="2" applyFont="1" applyFill="1" applyBorder="1" applyAlignment="1" applyProtection="1">
      <alignment horizontal="center" vertical="center"/>
    </xf>
    <xf numFmtId="165" fontId="39" fillId="0" borderId="4" xfId="2" applyFont="1" applyBorder="1" applyAlignment="1" applyProtection="1">
      <alignment horizontal="center" vertical="center"/>
    </xf>
    <xf numFmtId="0" fontId="20" fillId="0" borderId="0" xfId="0" applyFont="1" applyAlignment="1">
      <alignment horizontal="center" vertical="center"/>
    </xf>
    <xf numFmtId="165" fontId="21" fillId="0" borderId="0" xfId="2" applyFont="1" applyBorder="1" applyAlignment="1" applyProtection="1">
      <alignment horizontal="center" vertical="center"/>
    </xf>
    <xf numFmtId="0" fontId="12" fillId="5" borderId="13" xfId="0" applyFont="1" applyFill="1" applyBorder="1" applyAlignment="1">
      <alignment horizontal="left" vertical="center"/>
    </xf>
    <xf numFmtId="165" fontId="18" fillId="0" borderId="13" xfId="2" applyFont="1" applyBorder="1" applyAlignment="1" applyProtection="1">
      <alignment horizontal="center" vertical="center"/>
    </xf>
    <xf numFmtId="0" fontId="20" fillId="2" borderId="13" xfId="0" applyFont="1" applyFill="1" applyBorder="1" applyAlignment="1">
      <alignment horizontal="left" vertical="center"/>
    </xf>
    <xf numFmtId="0" fontId="40" fillId="0" borderId="0" xfId="0" applyFont="1" applyAlignment="1">
      <alignment horizontal="left" vertical="center"/>
    </xf>
    <xf numFmtId="0" fontId="34" fillId="0" borderId="18" xfId="0" applyFont="1" applyBorder="1" applyAlignment="1">
      <alignment horizontal="center" vertical="top" wrapText="1"/>
    </xf>
    <xf numFmtId="165" fontId="20" fillId="0" borderId="18" xfId="2" applyFont="1" applyBorder="1" applyAlignment="1" applyProtection="1">
      <alignment horizontal="left" vertical="top"/>
    </xf>
    <xf numFmtId="165" fontId="20" fillId="0" borderId="25" xfId="2" applyFont="1" applyBorder="1" applyAlignment="1" applyProtection="1">
      <alignment horizontal="center" vertical="top"/>
    </xf>
  </cellXfs>
  <cellStyles count="4">
    <cellStyle name="Moeda" xfId="2" builtinId="4"/>
    <cellStyle name="Normal" xfId="0" builtinId="0"/>
    <cellStyle name="Porcentagem" xfId="3" builtinId="5"/>
    <cellStyle name="Vírgula" xfId="1" builtinId="3"/>
  </cellStyles>
  <dxfs count="2">
    <dxf>
      <fill>
        <patternFill patternType="solid">
          <fgColor indexed="22"/>
          <bgColor indexed="31"/>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1095375</xdr:colOff>
      <xdr:row>0</xdr:row>
      <xdr:rowOff>200025</xdr:rowOff>
    </xdr:from>
    <xdr:to>
      <xdr:col>4</xdr:col>
      <xdr:colOff>2838450</xdr:colOff>
      <xdr:row>4</xdr:row>
      <xdr:rowOff>66675</xdr:rowOff>
    </xdr:to>
    <xdr:pic>
      <xdr:nvPicPr>
        <xdr:cNvPr id="2" name="Imagem 1" descr="Humanize - Logo Email">
          <a:extLst>
            <a:ext uri="{FF2B5EF4-FFF2-40B4-BE49-F238E27FC236}">
              <a16:creationId xmlns:a16="http://schemas.microsoft.com/office/drawing/2014/main" id="{06508D1F-A9C8-4CF5-955B-01680317B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200025"/>
          <a:ext cx="17430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1104900</xdr:colOff>
      <xdr:row>189</xdr:row>
      <xdr:rowOff>200025</xdr:rowOff>
    </xdr:from>
    <xdr:to>
      <xdr:col>4</xdr:col>
      <xdr:colOff>2886075</xdr:colOff>
      <xdr:row>193</xdr:row>
      <xdr:rowOff>66675</xdr:rowOff>
    </xdr:to>
    <xdr:pic>
      <xdr:nvPicPr>
        <xdr:cNvPr id="3" name="Imagem 2" descr="Humanize - Logo Email">
          <a:extLst>
            <a:ext uri="{FF2B5EF4-FFF2-40B4-BE49-F238E27FC236}">
              <a16:creationId xmlns:a16="http://schemas.microsoft.com/office/drawing/2014/main" id="{558103DF-026B-4B18-9077-66352BAB7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43367325"/>
          <a:ext cx="17811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1171575</xdr:colOff>
      <xdr:row>90</xdr:row>
      <xdr:rowOff>0</xdr:rowOff>
    </xdr:from>
    <xdr:to>
      <xdr:col>4</xdr:col>
      <xdr:colOff>2905125</xdr:colOff>
      <xdr:row>93</xdr:row>
      <xdr:rowOff>76200</xdr:rowOff>
    </xdr:to>
    <xdr:pic>
      <xdr:nvPicPr>
        <xdr:cNvPr id="4" name="Imagem 1" descr="Humanize - Logo Email">
          <a:extLst>
            <a:ext uri="{FF2B5EF4-FFF2-40B4-BE49-F238E27FC236}">
              <a16:creationId xmlns:a16="http://schemas.microsoft.com/office/drawing/2014/main" id="{02B913D5-A2FB-48BA-AF6C-2B9F5353D2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0825" y="20459700"/>
          <a:ext cx="17335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0</xdr:row>
      <xdr:rowOff>28575</xdr:rowOff>
    </xdr:from>
    <xdr:to>
      <xdr:col>2</xdr:col>
      <xdr:colOff>952500</xdr:colOff>
      <xdr:row>5</xdr:row>
      <xdr:rowOff>142875</xdr:rowOff>
    </xdr:to>
    <xdr:pic>
      <xdr:nvPicPr>
        <xdr:cNvPr id="5" name="Imagem 4">
          <a:extLst>
            <a:ext uri="{FF2B5EF4-FFF2-40B4-BE49-F238E27FC236}">
              <a16:creationId xmlns:a16="http://schemas.microsoft.com/office/drawing/2014/main" id="{63671F9B-8D9D-41C3-9BFE-84FCE3DB88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8575"/>
          <a:ext cx="89535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89</xdr:row>
      <xdr:rowOff>9525</xdr:rowOff>
    </xdr:from>
    <xdr:to>
      <xdr:col>2</xdr:col>
      <xdr:colOff>990600</xdr:colOff>
      <xdr:row>94</xdr:row>
      <xdr:rowOff>152400</xdr:rowOff>
    </xdr:to>
    <xdr:pic>
      <xdr:nvPicPr>
        <xdr:cNvPr id="6" name="Imagem 5">
          <a:extLst>
            <a:ext uri="{FF2B5EF4-FFF2-40B4-BE49-F238E27FC236}">
              <a16:creationId xmlns:a16="http://schemas.microsoft.com/office/drawing/2014/main" id="{B57223E3-ADD3-41DF-8FDC-11E4FF4197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269200"/>
          <a:ext cx="9906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189</xdr:row>
      <xdr:rowOff>38100</xdr:rowOff>
    </xdr:from>
    <xdr:to>
      <xdr:col>2</xdr:col>
      <xdr:colOff>990600</xdr:colOff>
      <xdr:row>194</xdr:row>
      <xdr:rowOff>152400</xdr:rowOff>
    </xdr:to>
    <xdr:pic>
      <xdr:nvPicPr>
        <xdr:cNvPr id="7" name="Imagem 6">
          <a:extLst>
            <a:ext uri="{FF2B5EF4-FFF2-40B4-BE49-F238E27FC236}">
              <a16:creationId xmlns:a16="http://schemas.microsoft.com/office/drawing/2014/main" id="{0322D6FF-D617-487C-9387-076B0B29E7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205400"/>
          <a:ext cx="99060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HPR&#180;s/Imbiribeira-HUNANIZE/Presta&#231;&#227;o%20de%20contas/06-2020/PCF_2020_HPR3_06.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CÁLC.FP."/>
      <sheetName val="Turnover"/>
      <sheetName val="SALDO DE ESTOQUE"/>
      <sheetName val="RPA"/>
      <sheetName val="TCE - ANEXO II - Preencher"/>
      <sheetName val="TCE - ANEXO II - Enviar"/>
      <sheetName val="TCE - ANEXO III - Preencher"/>
      <sheetName val="TCE - ANEXO III - Enviar"/>
      <sheetName val="TCE - ANEXO IV - Preencher"/>
      <sheetName val="TCE - ANEXO IV - Enviar"/>
      <sheetName val="TCE - ANEXO V - REC. Preencher"/>
      <sheetName val="TCE - ANEXO V - REC. - Enviar"/>
      <sheetName val="TCE - ANEXO VI - DR - Enviar"/>
      <sheetName val="TCE - ANEXO VII - CV - Enviar"/>
      <sheetName val="TCE - ANEXO VIII - TA - Enviar"/>
      <sheetName val="RELAÇÃO DE DESPESAS PAGAS"/>
    </sheetNames>
    <sheetDataSet>
      <sheetData sheetId="0">
        <row r="3">
          <cell r="B3" t="str">
            <v xml:space="preserve"> 1.4. Benefícios</v>
          </cell>
          <cell r="U3" t="str">
            <v>B</v>
          </cell>
          <cell r="AK3" t="str">
            <v>Empréstimos Concedidos para Outras Unidades</v>
          </cell>
        </row>
        <row r="4">
          <cell r="B4" t="str">
            <v xml:space="preserve"> 2.1. Materiais Descartáveis/Materiais de Penso </v>
          </cell>
          <cell r="D4">
            <v>43831</v>
          </cell>
          <cell r="F4" t="str">
            <v>B</v>
          </cell>
          <cell r="U4" t="str">
            <v>S</v>
          </cell>
          <cell r="Y4" t="str">
            <v>ATIVOS</v>
          </cell>
          <cell r="Z4" t="str">
            <v>JANEIRO</v>
          </cell>
          <cell r="AK4" t="str">
            <v>Transferência Entre Contas</v>
          </cell>
        </row>
        <row r="5">
          <cell r="B5" t="str">
            <v xml:space="preserve"> 2.2. Medicamentos </v>
          </cell>
          <cell r="D5">
            <v>43862</v>
          </cell>
          <cell r="F5" t="str">
            <v>S</v>
          </cell>
          <cell r="Y5" t="str">
            <v>JOVEM</v>
          </cell>
          <cell r="Z5" t="str">
            <v>FEVEREIRO</v>
          </cell>
          <cell r="AK5" t="str">
            <v>Débito Bloqueio Judicial</v>
          </cell>
        </row>
        <row r="6">
          <cell r="B6" t="str">
            <v xml:space="preserve"> 2.3. Dietas Industrializadas </v>
          </cell>
          <cell r="D6">
            <v>43891</v>
          </cell>
          <cell r="Z6" t="str">
            <v>MARÇO</v>
          </cell>
          <cell r="AK6" t="str">
            <v>Outros Débitos (enviar nota explicativa)</v>
          </cell>
        </row>
        <row r="7">
          <cell r="B7" t="str">
            <v xml:space="preserve"> 2.4. Gases Medicinais </v>
          </cell>
          <cell r="D7">
            <v>43922</v>
          </cell>
          <cell r="Z7" t="str">
            <v>ABRIL</v>
          </cell>
          <cell r="AK7" t="str">
            <v>Impostos (Fgts / Inss / IR / PIS)</v>
          </cell>
        </row>
        <row r="8">
          <cell r="B8" t="str">
            <v xml:space="preserve"> 2.5. OPME (Orteses, Próteses e Materiais Especiais) </v>
          </cell>
          <cell r="D8">
            <v>43952</v>
          </cell>
          <cell r="Z8" t="str">
            <v>MAIO</v>
          </cell>
          <cell r="AK8" t="str">
            <v>Folha de Pagamento</v>
          </cell>
        </row>
        <row r="9">
          <cell r="B9" t="str">
            <v xml:space="preserve"> 2.6. Material de uso odontológico </v>
          </cell>
          <cell r="D9">
            <v>43983</v>
          </cell>
          <cell r="Z9" t="str">
            <v>JUNHO</v>
          </cell>
          <cell r="AK9" t="str">
            <v>Aplicações Financeiras</v>
          </cell>
        </row>
        <row r="10">
          <cell r="B10" t="str">
            <v xml:space="preserve"> 2.7. Material laboratorial </v>
          </cell>
          <cell r="D10">
            <v>44013</v>
          </cell>
          <cell r="Z10" t="str">
            <v>JULHO</v>
          </cell>
          <cell r="AK10" t="str">
            <v>Saque (Fundo Fixo)</v>
          </cell>
        </row>
        <row r="11">
          <cell r="B11" t="str">
            <v xml:space="preserve"> 2.8. Outras Despesas com Insumos Assistenciais </v>
          </cell>
          <cell r="D11">
            <v>44044</v>
          </cell>
          <cell r="Z11" t="str">
            <v>AGOSTO</v>
          </cell>
          <cell r="AK11" t="str">
            <v xml:space="preserve"> 1.4. Benefícios</v>
          </cell>
        </row>
        <row r="12">
          <cell r="B12" t="str">
            <v xml:space="preserve"> 3.1. Material de Higienização e Limpeza </v>
          </cell>
          <cell r="D12">
            <v>44075</v>
          </cell>
          <cell r="Z12" t="str">
            <v>SETEMBRO</v>
          </cell>
          <cell r="AK12" t="str">
            <v xml:space="preserve"> 2.1. Materiais Descartáveis/Materiais de Penso </v>
          </cell>
        </row>
        <row r="13">
          <cell r="B13" t="str">
            <v xml:space="preserve"> 3.2. Material/Gêneros Alimentícios </v>
          </cell>
          <cell r="D13">
            <v>44105</v>
          </cell>
          <cell r="Z13" t="str">
            <v>OUTUBRO</v>
          </cell>
          <cell r="AK13" t="str">
            <v xml:space="preserve"> 2.2. Medicamentos </v>
          </cell>
        </row>
        <row r="14">
          <cell r="B14" t="str">
            <v xml:space="preserve"> 3.3. Material Expediente </v>
          </cell>
          <cell r="D14">
            <v>44136</v>
          </cell>
          <cell r="Z14" t="str">
            <v>NOVEMBRO</v>
          </cell>
          <cell r="AK14" t="str">
            <v xml:space="preserve"> 2.3. Dietas Industrializadas </v>
          </cell>
        </row>
        <row r="15">
          <cell r="B15" t="str">
            <v xml:space="preserve"> 3.4. Combustível </v>
          </cell>
          <cell r="D15">
            <v>44166</v>
          </cell>
          <cell r="Z15" t="str">
            <v>DEZEMBRO</v>
          </cell>
          <cell r="AK15" t="str">
            <v xml:space="preserve"> 2.4. Gases Medicinais </v>
          </cell>
        </row>
        <row r="16">
          <cell r="B16" t="str">
            <v xml:space="preserve">3.5. GLP </v>
          </cell>
          <cell r="D16">
            <v>44197</v>
          </cell>
          <cell r="AK16" t="str">
            <v xml:space="preserve"> 2.5. OPME (Orteses, Próteses e Materiais Especiais) </v>
          </cell>
        </row>
        <row r="17">
          <cell r="B17" t="str">
            <v xml:space="preserve">3.6.1. Manutenção de Bem Imóvel </v>
          </cell>
          <cell r="D17">
            <v>44228</v>
          </cell>
          <cell r="AK17" t="str">
            <v xml:space="preserve"> 2.6. Material de uso odontológico </v>
          </cell>
        </row>
        <row r="18">
          <cell r="B18" t="str">
            <v xml:space="preserve">3.6.2.1. Suprimentos de Informática </v>
          </cell>
          <cell r="D18">
            <v>44256</v>
          </cell>
          <cell r="AK18" t="str">
            <v xml:space="preserve"> 2.7. Material laboratorial </v>
          </cell>
        </row>
        <row r="19">
          <cell r="B19" t="str">
            <v xml:space="preserve">3.6.2.2.1. Lubrificantes Veiculares </v>
          </cell>
          <cell r="D19">
            <v>44287</v>
          </cell>
          <cell r="AK19" t="str">
            <v xml:space="preserve"> 2.8. Outras Despesas com Insumos Assistenciais </v>
          </cell>
        </row>
        <row r="20">
          <cell r="B20" t="str">
            <v xml:space="preserve">3.6.2.2.2. Outros Materiais de Manutenção de Veículos </v>
          </cell>
          <cell r="D20">
            <v>44317</v>
          </cell>
          <cell r="AK20" t="str">
            <v xml:space="preserve"> 3.1. Material de Higienização e Limpeza </v>
          </cell>
        </row>
        <row r="21">
          <cell r="B21" t="str">
            <v xml:space="preserve">3.6.2.3. Equipamento Médico-Hospitalar </v>
          </cell>
          <cell r="D21">
            <v>44348</v>
          </cell>
          <cell r="AK21" t="str">
            <v xml:space="preserve"> 3.2. Material/Gêneros Alimentícios </v>
          </cell>
        </row>
        <row r="22">
          <cell r="B22" t="str">
            <v xml:space="preserve">3.6.2.4. Outros Materiais de Manutenção de Bem Móvel </v>
          </cell>
          <cell r="D22">
            <v>44378</v>
          </cell>
          <cell r="AK22" t="str">
            <v xml:space="preserve"> 3.3. Material Expediente </v>
          </cell>
        </row>
        <row r="23">
          <cell r="B23" t="str">
            <v xml:space="preserve">3.7. Tecidos, Fardamentos e EPI </v>
          </cell>
          <cell r="D23">
            <v>44409</v>
          </cell>
          <cell r="AK23" t="str">
            <v xml:space="preserve"> 3.4. Combustível </v>
          </cell>
        </row>
        <row r="24">
          <cell r="B24" t="str">
            <v xml:space="preserve">3.8. Outras Despesas com Materiais Diversos </v>
          </cell>
          <cell r="D24">
            <v>44440</v>
          </cell>
          <cell r="AK24" t="str">
            <v xml:space="preserve">3.5. GLP </v>
          </cell>
        </row>
        <row r="25">
          <cell r="B25" t="str">
            <v>4.1. Seguros (Imóvel e veículos)</v>
          </cell>
          <cell r="D25">
            <v>44470</v>
          </cell>
          <cell r="AK25" t="str">
            <v xml:space="preserve">3.6.1. Manutenção de Bem Imóvel </v>
          </cell>
        </row>
        <row r="26">
          <cell r="B26" t="str">
            <v>4.2.1. Taxas</v>
          </cell>
          <cell r="D26">
            <v>44501</v>
          </cell>
          <cell r="AK26" t="str">
            <v xml:space="preserve">3.6.2.1. Suprimentos de Informática </v>
          </cell>
        </row>
        <row r="27">
          <cell r="B27" t="str">
            <v>4.2.2. Contribuições</v>
          </cell>
          <cell r="D27">
            <v>44531</v>
          </cell>
          <cell r="AK27" t="str">
            <v xml:space="preserve">3.6.2.2.1. Lubrificantes Veiculares </v>
          </cell>
        </row>
        <row r="28">
          <cell r="B28" t="str">
            <v>4.3.1. Taxa de Manutenção de Conta</v>
          </cell>
          <cell r="D28">
            <v>44562</v>
          </cell>
          <cell r="AK28" t="str">
            <v xml:space="preserve">3.6.2.2.2. Outros Materiais de Manutenção de Veículos </v>
          </cell>
        </row>
        <row r="29">
          <cell r="B29" t="str">
            <v>4.3.2. Tarifas</v>
          </cell>
          <cell r="D29">
            <v>44593</v>
          </cell>
          <cell r="AK29" t="str">
            <v xml:space="preserve">3.6.2.3. Equipamento Médico-Hospitalar </v>
          </cell>
        </row>
        <row r="30">
          <cell r="B30" t="str">
            <v>5.1.1. Telefonia Móvel</v>
          </cell>
          <cell r="D30">
            <v>44621</v>
          </cell>
          <cell r="AK30" t="str">
            <v xml:space="preserve">3.6.2.4. Outros Materiais de Manutenção de Bem Móvel </v>
          </cell>
        </row>
        <row r="31">
          <cell r="B31" t="str">
            <v>5.1.2. Telefonia Fixa/Internet</v>
          </cell>
          <cell r="D31">
            <v>44652</v>
          </cell>
          <cell r="AK31" t="str">
            <v xml:space="preserve">3.7. Tecidos, Fardamentos e EPI </v>
          </cell>
        </row>
        <row r="32">
          <cell r="B32" t="str">
            <v>5.2. Água</v>
          </cell>
          <cell r="D32">
            <v>44682</v>
          </cell>
          <cell r="AK32" t="str">
            <v xml:space="preserve">3.8. Outras Despesas com Materiais Diversos </v>
          </cell>
        </row>
        <row r="33">
          <cell r="B33" t="str">
            <v>5.3. Energia Elétrica</v>
          </cell>
          <cell r="D33">
            <v>44713</v>
          </cell>
          <cell r="AK33" t="str">
            <v>4.1. Seguros (Imóvel e veículos)</v>
          </cell>
        </row>
        <row r="34">
          <cell r="B34" t="str">
            <v>5.4.1. Locação de Imóvel (Pessoa Física)</v>
          </cell>
          <cell r="D34">
            <v>44743</v>
          </cell>
          <cell r="AK34" t="str">
            <v>4.2.1. Taxas</v>
          </cell>
        </row>
        <row r="35">
          <cell r="B35" t="str">
            <v>5.4.2. Locação de Máquinas e Equipamentos (Pessoa Jurídica)</v>
          </cell>
          <cell r="D35">
            <v>44774</v>
          </cell>
          <cell r="AK35" t="str">
            <v>4.2.2. Contribuições</v>
          </cell>
        </row>
        <row r="36">
          <cell r="B36" t="str">
            <v>5.4.3. Locação de Equipamentos Médico-Hospitalares (Pessoa Jurídica)</v>
          </cell>
          <cell r="D36">
            <v>44805</v>
          </cell>
          <cell r="AK36" t="str">
            <v>4.3.1. Taxa de Manutenção de Conta</v>
          </cell>
        </row>
        <row r="37">
          <cell r="B37" t="str">
            <v>5.4.4. Locação de Veículos Automotores (Pessoa Jurídica) (Exceto Ambulância)</v>
          </cell>
          <cell r="D37">
            <v>44835</v>
          </cell>
          <cell r="AK37" t="str">
            <v>4.3.2. Tarifas</v>
          </cell>
        </row>
        <row r="38">
          <cell r="B38" t="str">
            <v>5.5. Serviço Gráficos, de Encadernação e de Emolduração</v>
          </cell>
          <cell r="D38">
            <v>44866</v>
          </cell>
          <cell r="AK38" t="str">
            <v>5.1.1. Telefonia Móvel</v>
          </cell>
        </row>
        <row r="39">
          <cell r="B39" t="str">
            <v>5.6. Serviços Judiciais e Cartoriais</v>
          </cell>
          <cell r="D39">
            <v>44896</v>
          </cell>
          <cell r="AK39" t="str">
            <v>5.1.2. Telefonia Fixa/Internet</v>
          </cell>
        </row>
        <row r="40">
          <cell r="B40" t="str">
            <v>5.7.1. Outras Despesas Gerais (Pessoa Física)</v>
          </cell>
          <cell r="D40">
            <v>44927</v>
          </cell>
          <cell r="AK40" t="str">
            <v>5.2. Água</v>
          </cell>
        </row>
        <row r="41">
          <cell r="B41" t="str">
            <v>5.7.2. Outras Despesas Gerais (Pessoa Juridica)</v>
          </cell>
          <cell r="D41">
            <v>44958</v>
          </cell>
          <cell r="AK41" t="str">
            <v>5.3. Energia Elétrica</v>
          </cell>
        </row>
        <row r="42">
          <cell r="B42" t="str">
            <v>6.1.1.1. Médicos</v>
          </cell>
          <cell r="D42">
            <v>44986</v>
          </cell>
          <cell r="AK42" t="str">
            <v>5.4.1. Locação de Imóvel (Pessoa Física)</v>
          </cell>
        </row>
        <row r="43">
          <cell r="B43" t="str">
            <v>6.1.1.2. Outros profissionais de saúde</v>
          </cell>
          <cell r="D43">
            <v>45017</v>
          </cell>
          <cell r="AK43" t="str">
            <v>5.4.2. Locação de Máquinas e Equipamentos (Pessoa Jurídica)</v>
          </cell>
        </row>
        <row r="44">
          <cell r="B44" t="str">
            <v>6.1.1.3. Laboratório</v>
          </cell>
          <cell r="D44">
            <v>45047</v>
          </cell>
          <cell r="AK44" t="str">
            <v>5.4.3. Locação de Equipamentos Médico-Hospitalares (Pessoa Jurídica)</v>
          </cell>
        </row>
        <row r="45">
          <cell r="B45" t="str">
            <v>6.1.1.4. Alimentação/Dietas</v>
          </cell>
          <cell r="D45">
            <v>45078</v>
          </cell>
          <cell r="AK45" t="str">
            <v>5.4.4. Locação de Veículos Automotores (Pessoa Jurídica) (Exceto Ambulância)</v>
          </cell>
        </row>
        <row r="46">
          <cell r="B46" t="str">
            <v>6.1.1.5. Locação de Ambulâncias</v>
          </cell>
          <cell r="D46">
            <v>45108</v>
          </cell>
          <cell r="AK46" t="str">
            <v>5.5. Serviço Gráficos, de Encadernação e de Emolduração</v>
          </cell>
        </row>
        <row r="47">
          <cell r="B47" t="str">
            <v>6.1.1.6. Outras Pessoas Jurídicas</v>
          </cell>
          <cell r="D47">
            <v>45139</v>
          </cell>
          <cell r="AK47" t="str">
            <v>5.6. Serviços Judiciais e Cartoriais</v>
          </cell>
        </row>
        <row r="48">
          <cell r="B48" t="str">
            <v>6.1.2.1. Médicos</v>
          </cell>
          <cell r="D48">
            <v>45170</v>
          </cell>
          <cell r="AK48" t="str">
            <v>5.7.1. Outras Despesas Gerais (Pessoa Física)</v>
          </cell>
        </row>
        <row r="49">
          <cell r="B49" t="str">
            <v>6.1.2.2. Outros profissionais de saúde</v>
          </cell>
          <cell r="D49">
            <v>45200</v>
          </cell>
          <cell r="AK49" t="str">
            <v>5.7.2. Outras Despesas Gerais (Pessoa Juridica)</v>
          </cell>
        </row>
        <row r="50">
          <cell r="B50" t="str">
            <v>6.1.2.3. Farmacêutico</v>
          </cell>
          <cell r="D50">
            <v>45231</v>
          </cell>
          <cell r="AK50" t="str">
            <v>6.1.1.1. Médicos</v>
          </cell>
        </row>
        <row r="51">
          <cell r="B51" t="str">
            <v>6.1.3.1. Médicos</v>
          </cell>
          <cell r="D51">
            <v>45261</v>
          </cell>
          <cell r="AK51" t="str">
            <v>6.1.1.2. Outros profissionais de saúde</v>
          </cell>
        </row>
        <row r="52">
          <cell r="B52" t="str">
            <v>6.1.3.2. Outros profissionais de saúde</v>
          </cell>
          <cell r="D52">
            <v>45292</v>
          </cell>
          <cell r="AK52" t="str">
            <v>6.1.1.3. Laboratório</v>
          </cell>
        </row>
        <row r="53">
          <cell r="B53" t="str">
            <v>6.2.1. Pessoa Jurídica</v>
          </cell>
          <cell r="D53">
            <v>45323</v>
          </cell>
          <cell r="AK53" t="str">
            <v>6.1.1.4. Alimentação/Dietas</v>
          </cell>
        </row>
        <row r="54">
          <cell r="B54" t="str">
            <v>6.2.2. Pessoa Física</v>
          </cell>
          <cell r="D54">
            <v>45352</v>
          </cell>
          <cell r="AK54" t="str">
            <v>6.1.1.5. Locação de Ambulâncias</v>
          </cell>
        </row>
        <row r="55">
          <cell r="B55" t="str">
            <v>6.2.3. Cooperativas</v>
          </cell>
          <cell r="D55">
            <v>45383</v>
          </cell>
          <cell r="AK55" t="str">
            <v>6.1.1.6. Outras Pessoas Jurídicas</v>
          </cell>
        </row>
        <row r="56">
          <cell r="B56" t="str">
            <v>6.3.1.1.1. Lavanderia</v>
          </cell>
          <cell r="D56">
            <v>45413</v>
          </cell>
          <cell r="AK56" t="str">
            <v>6.1.2.1. Médicos</v>
          </cell>
        </row>
        <row r="57">
          <cell r="B57" t="str">
            <v>6.3.1.1.2.Serviços de Cozinha e Copeira</v>
          </cell>
          <cell r="D57">
            <v>45444</v>
          </cell>
          <cell r="AK57" t="str">
            <v>6.1.2.2. Outros profissionais de saúde</v>
          </cell>
        </row>
        <row r="58">
          <cell r="B58" t="str">
            <v>6.3.1.1.3. Outros Serviços Domésticos</v>
          </cell>
          <cell r="D58">
            <v>45474</v>
          </cell>
          <cell r="AK58" t="str">
            <v>6.1.2.3. Farmacêutico</v>
          </cell>
        </row>
        <row r="59">
          <cell r="B59" t="str">
            <v>6.3.1.2. Coleta de Lixo Hospitalar</v>
          </cell>
          <cell r="D59">
            <v>45505</v>
          </cell>
          <cell r="AK59" t="str">
            <v>6.1.3.1. Médicos</v>
          </cell>
        </row>
        <row r="60">
          <cell r="B60" t="str">
            <v>6.3.1.3. Manutenção/Aluguel/Uso de Sistemas ou Softwares</v>
          </cell>
          <cell r="D60">
            <v>45536</v>
          </cell>
          <cell r="AK60" t="str">
            <v>6.1.3.2. Outros profissionais de saúde</v>
          </cell>
        </row>
        <row r="61">
          <cell r="B61" t="str">
            <v>6.3.1.4. Vigilância</v>
          </cell>
          <cell r="D61">
            <v>45566</v>
          </cell>
          <cell r="AK61" t="str">
            <v>6.2.1. Pessoa Jurídica</v>
          </cell>
        </row>
        <row r="62">
          <cell r="B62" t="str">
            <v>6.3.1.5. Consultorias e Treinamentos</v>
          </cell>
          <cell r="D62">
            <v>45597</v>
          </cell>
          <cell r="AK62" t="str">
            <v>6.2.2. Pessoa Física</v>
          </cell>
        </row>
        <row r="63">
          <cell r="B63" t="str">
            <v>6.3.1.6. Serviços Técnicos Profissionais</v>
          </cell>
          <cell r="D63">
            <v>45627</v>
          </cell>
          <cell r="AK63" t="str">
            <v>6.2.3. Cooperativas</v>
          </cell>
        </row>
        <row r="64">
          <cell r="B64" t="str">
            <v>6.3.1.7. Dedetização</v>
          </cell>
          <cell r="D64">
            <v>45658</v>
          </cell>
          <cell r="AK64" t="str">
            <v>6.3.1.1.1. Lavanderia</v>
          </cell>
        </row>
        <row r="65">
          <cell r="B65" t="str">
            <v>6.3.1.8. Limpeza</v>
          </cell>
          <cell r="D65">
            <v>45689</v>
          </cell>
          <cell r="AK65" t="str">
            <v>6.3.1.1.2.Serviços de Cozinha e Copeira</v>
          </cell>
        </row>
        <row r="66">
          <cell r="B66" t="str">
            <v>6.3.1.9. Outras Pessoas Jurídicas</v>
          </cell>
          <cell r="D66">
            <v>45717</v>
          </cell>
          <cell r="AK66" t="str">
            <v>6.3.1.1.3. Outros Serviços Domésticos</v>
          </cell>
        </row>
        <row r="67">
          <cell r="B67" t="str">
            <v>6.3.2.1. Técnico Profissional (Nível Superior)</v>
          </cell>
          <cell r="D67">
            <v>45748</v>
          </cell>
          <cell r="AK67" t="str">
            <v>6.3.1.2. Coleta de Lixo Hospitalar</v>
          </cell>
        </row>
        <row r="68">
          <cell r="B68" t="str">
            <v>6.3.2.2. Apoio Administrativo, Técnico e Operacional</v>
          </cell>
          <cell r="D68">
            <v>45778</v>
          </cell>
          <cell r="AK68" t="str">
            <v>6.3.1.3. Manutenção/Aluguel/Uso de Sistemas ou Softwares</v>
          </cell>
        </row>
        <row r="69">
          <cell r="B69" t="str">
            <v>6.3.2.3. Outros Serviços</v>
          </cell>
          <cell r="D69">
            <v>45809</v>
          </cell>
          <cell r="AK69" t="str">
            <v>6.3.1.4. Vigilância</v>
          </cell>
        </row>
        <row r="70">
          <cell r="B70" t="str">
            <v>7.1.1.1. Equipamentos Médico-Hospitalar</v>
          </cell>
          <cell r="D70">
            <v>45839</v>
          </cell>
          <cell r="AK70" t="str">
            <v>6.3.1.5. Consultorias e Treinamentos</v>
          </cell>
        </row>
        <row r="71">
          <cell r="B71" t="str">
            <v>7.1.1.2. Equipamentos de Informática</v>
          </cell>
          <cell r="D71">
            <v>45870</v>
          </cell>
          <cell r="AK71" t="str">
            <v>6.3.1.6. Serviços Técnicos Profissionais</v>
          </cell>
        </row>
        <row r="72">
          <cell r="B72" t="str">
            <v>7.1.1.3. Outros Reparos e Manutenção de Equipamentos</v>
          </cell>
          <cell r="D72">
            <v>45901</v>
          </cell>
          <cell r="AK72" t="str">
            <v>6.3.1.7. Dedetização</v>
          </cell>
        </row>
        <row r="73">
          <cell r="B73" t="str">
            <v>7.1.2. Reparo e Manutenção de Bens Móveis de Outras Naturezas</v>
          </cell>
          <cell r="D73">
            <v>45931</v>
          </cell>
          <cell r="AK73" t="str">
            <v>6.3.1.8. Limpeza</v>
          </cell>
        </row>
        <row r="74">
          <cell r="B74" t="str">
            <v>7.1.3. Reparo e Manutenção de Bens Imóveis</v>
          </cell>
          <cell r="D74">
            <v>45962</v>
          </cell>
          <cell r="AK74" t="str">
            <v>6.3.1.9. Outras Pessoas Jurídicas</v>
          </cell>
        </row>
        <row r="75">
          <cell r="B75" t="str">
            <v>7.2.1.1. Equipamentos Médico-Hospitalar</v>
          </cell>
          <cell r="D75">
            <v>45992</v>
          </cell>
          <cell r="AK75" t="str">
            <v>6.3.2.1. Técnico Profissional (Nível Superior)</v>
          </cell>
        </row>
        <row r="76">
          <cell r="B76" t="str">
            <v>7.2.1.2. Equipamentos de Informática</v>
          </cell>
          <cell r="AK76" t="str">
            <v>6.3.2.2. Apoio Administrativo, Técnico e Operacional</v>
          </cell>
        </row>
        <row r="77">
          <cell r="B77" t="str">
            <v>7.2.1.3. Engenharia Clínica</v>
          </cell>
          <cell r="AK77" t="str">
            <v>6.3.2.3. Outros Serviços</v>
          </cell>
        </row>
        <row r="78">
          <cell r="B78" t="str">
            <v>7.2.1.4. Outros Reparos e Manutenção de Máquinas e Equipamentos</v>
          </cell>
          <cell r="AK78" t="str">
            <v>7.1.1.1. Equipamentos Médico-Hospitalar</v>
          </cell>
        </row>
        <row r="79">
          <cell r="B79" t="str">
            <v>7.2.2. Reparo e Manutenção de Bens Imóveis</v>
          </cell>
          <cell r="AK79" t="str">
            <v>7.1.1.2. Equipamentos de Informática</v>
          </cell>
        </row>
        <row r="80">
          <cell r="B80" t="str">
            <v>7.2.3. Reparo e Manutenção de Veículos</v>
          </cell>
          <cell r="AK80" t="str">
            <v>7.1.1.3. Outros Reparos e Manutenção de Equipamentos</v>
          </cell>
        </row>
        <row r="81">
          <cell r="B81" t="str">
            <v>7.2.4. Reparo e Manutenção de Bens Móveis de Outras Naturezas</v>
          </cell>
          <cell r="AK81" t="str">
            <v>7.1.2. Reparo e Manutenção de Bens Móveis de Outras Naturezas</v>
          </cell>
        </row>
        <row r="82">
          <cell r="B82" t="str">
            <v>8.1. Equipamentos</v>
          </cell>
          <cell r="AK82" t="str">
            <v>7.1.3. Reparo e Manutenção de Bens Imóveis</v>
          </cell>
        </row>
        <row r="83">
          <cell r="B83" t="str">
            <v>8.2. Móveis e Utensílios</v>
          </cell>
          <cell r="AK83" t="str">
            <v>7.2.1.1. Equipamentos Médico-Hospitalar</v>
          </cell>
        </row>
        <row r="84">
          <cell r="B84" t="str">
            <v>8.3. Obras e Construções</v>
          </cell>
          <cell r="AK84" t="str">
            <v>7.2.1.2. Equipamentos de Informática</v>
          </cell>
        </row>
        <row r="85">
          <cell r="B85" t="str">
            <v>8.4. Outras despesas Investimentos</v>
          </cell>
          <cell r="AK85" t="str">
            <v>7.2.1.3. Engenharia Clínica</v>
          </cell>
        </row>
        <row r="86">
          <cell r="B86" t="str">
            <v>9.1 EQUIPAMENTOS</v>
          </cell>
          <cell r="AK86" t="str">
            <v>7.2.1.4. Outros Reparos e Manutenção de Máquinas e Equipamentos</v>
          </cell>
        </row>
        <row r="87">
          <cell r="B87" t="str">
            <v>9.2 MÓVEIS E UTENSÍLIOS</v>
          </cell>
          <cell r="AK87" t="str">
            <v>7.2.2. Reparo e Manutenção de Bens Imóveis</v>
          </cell>
        </row>
        <row r="88">
          <cell r="B88" t="str">
            <v>9.3 OBRAS E CONSTRUÇÕES</v>
          </cell>
          <cell r="AK88" t="str">
            <v>7.2.3. Reparo e Manutenção de Veículos</v>
          </cell>
        </row>
        <row r="89">
          <cell r="B89" t="str">
            <v>9.4 VEÍCULOS</v>
          </cell>
          <cell r="AK89" t="str">
            <v>7.2.4. Reparo e Manutenção de Bens Móveis de Outras Naturezas</v>
          </cell>
        </row>
        <row r="90">
          <cell r="B90" t="str">
            <v>9.5 OUTRAS DESPESAS COM INVESTIMENTOS</v>
          </cell>
          <cell r="AK90" t="str">
            <v>8.1. Equipamentos</v>
          </cell>
        </row>
        <row r="91">
          <cell r="B91" t="str">
            <v>10. Despesas com Ensino e Pesquisa</v>
          </cell>
          <cell r="AK91" t="str">
            <v>8.2. Móveis e Utensílios</v>
          </cell>
        </row>
        <row r="92">
          <cell r="B92" t="str">
            <v>11. Despesa(s) de Competência(s) Anterior(es)</v>
          </cell>
          <cell r="AK92" t="str">
            <v>8.3. Obras e Construções</v>
          </cell>
        </row>
        <row r="93">
          <cell r="B93" t="str">
            <v>11.2.1. Materiais Descartáveis/Materiais de Penso</v>
          </cell>
          <cell r="AK93" t="str">
            <v>8.4. Outras despesas Investimentos</v>
          </cell>
        </row>
        <row r="94">
          <cell r="B94" t="str">
            <v>11.2.2. Medicamentos</v>
          </cell>
          <cell r="AK94" t="str">
            <v>9.1 EQUIPAMENTOS</v>
          </cell>
        </row>
        <row r="95">
          <cell r="B95" t="str">
            <v>11.2.3. Dietas Industrializadas</v>
          </cell>
          <cell r="AK95" t="str">
            <v>9.2 MÓVEIS E UTENSÍLIOS</v>
          </cell>
        </row>
        <row r="96">
          <cell r="B96" t="str">
            <v>11.2.4. Gases Medicinais</v>
          </cell>
          <cell r="AK96" t="str">
            <v>9.3 OBRAS E CONSTRUÇÕES</v>
          </cell>
        </row>
        <row r="97">
          <cell r="B97" t="str">
            <v>11.2.5. OPME (Orteses, Próteses e Materiais Especiais)</v>
          </cell>
          <cell r="AK97" t="str">
            <v>9.4 VEÍCULOS</v>
          </cell>
        </row>
        <row r="98">
          <cell r="B98" t="str">
            <v>11.2.6. Material de uso odontológico</v>
          </cell>
          <cell r="AK98" t="str">
            <v>9.5 OUTRAS DESPESAS COM INVESTIMENTOS</v>
          </cell>
        </row>
        <row r="99">
          <cell r="B99" t="str">
            <v>11.2.7. Material laboratorial</v>
          </cell>
          <cell r="AK99" t="str">
            <v>10. Despesas com Ensino e Pesquisa</v>
          </cell>
        </row>
        <row r="100">
          <cell r="B100" t="str">
            <v>11.2.8. Outras Despesas com Insumos Assistenciais</v>
          </cell>
          <cell r="AK100" t="str">
            <v>11. Despesa(s) de Competência(s) Anterior(es)</v>
          </cell>
        </row>
        <row r="101">
          <cell r="B101" t="str">
            <v>11.3.1. Material de Higienização e Limpeza</v>
          </cell>
          <cell r="AK101" t="str">
            <v>11.2.1. Materiais Descartáveis/Materiais de Penso</v>
          </cell>
        </row>
        <row r="102">
          <cell r="B102" t="str">
            <v>11.3.2. Material/Gêneros Alimentícios</v>
          </cell>
          <cell r="AK102" t="str">
            <v>11.2.2. Medicamentos</v>
          </cell>
        </row>
        <row r="103">
          <cell r="B103" t="str">
            <v>11.3.3. Material Expediente</v>
          </cell>
          <cell r="AK103" t="str">
            <v>11.2.3. Dietas Industrializadas</v>
          </cell>
        </row>
        <row r="104">
          <cell r="B104" t="str">
            <v>11.3.4. Combustível</v>
          </cell>
          <cell r="AK104" t="str">
            <v>11.2.4. Gases Medicinais</v>
          </cell>
        </row>
        <row r="105">
          <cell r="B105" t="str">
            <v>11.3.5. GLP</v>
          </cell>
          <cell r="AK105" t="str">
            <v>11.2.5. OPME (Orteses, Próteses e Materiais Especiais)</v>
          </cell>
        </row>
        <row r="106">
          <cell r="B106" t="str">
            <v>11.3.6.1. Manurtenção de Bem Imóvel</v>
          </cell>
          <cell r="AK106" t="str">
            <v>11.2.6. Material de uso odontológico</v>
          </cell>
        </row>
        <row r="107">
          <cell r="B107" t="str">
            <v>11.3.6.2.1. Equipamentos de Informática</v>
          </cell>
          <cell r="AK107" t="str">
            <v>11.2.7. Material laboratorial</v>
          </cell>
        </row>
        <row r="108">
          <cell r="B108" t="str">
            <v>11.3.6.2.2.1. Lubrificantes Veiculares</v>
          </cell>
          <cell r="AK108" t="str">
            <v>11.2.8. Outras Despesas com Insumos Assistenciais</v>
          </cell>
        </row>
        <row r="109">
          <cell r="B109" t="str">
            <v>11.3.6.2.2.2. Outros Materiais de Manutenção de Veículos</v>
          </cell>
          <cell r="AK109" t="str">
            <v>11.3.1. Material de Higienização e Limpeza</v>
          </cell>
        </row>
        <row r="110">
          <cell r="B110" t="str">
            <v>11.3.6.2.3. Equipamento Médico-Hospitalar</v>
          </cell>
          <cell r="AK110" t="str">
            <v>11.3.2. Material/Gêneros Alimentícios</v>
          </cell>
        </row>
        <row r="111">
          <cell r="B111" t="str">
            <v>11.3.6.2.4. Outros materiais de Manutenção de Bem Móvel</v>
          </cell>
          <cell r="AK111" t="str">
            <v>11.3.3. Material Expediente</v>
          </cell>
        </row>
        <row r="112">
          <cell r="B112" t="str">
            <v>11.3.7. Tecidos, Fardamentos e EPI</v>
          </cell>
          <cell r="AK112" t="str">
            <v>11.3.4. Combustível</v>
          </cell>
        </row>
        <row r="113">
          <cell r="B113" t="str">
            <v>11.3.8. Outras Despesas com Materiais Diversos</v>
          </cell>
          <cell r="AK113" t="str">
            <v>11.3.5. GLP</v>
          </cell>
        </row>
        <row r="114">
          <cell r="B114" t="str">
            <v>11.4.1. Seguros (Imóvel e veículos)</v>
          </cell>
          <cell r="AK114" t="str">
            <v>11.3.6.1. Manurtenção de Bem Imóvel</v>
          </cell>
        </row>
        <row r="115">
          <cell r="B115" t="str">
            <v>11.4.2.1. Taxas</v>
          </cell>
          <cell r="AK115" t="str">
            <v>11.3.6.2.1. Equipamentos de Informática</v>
          </cell>
        </row>
        <row r="116">
          <cell r="B116" t="str">
            <v>11.4.2.2. Contribuições</v>
          </cell>
          <cell r="AK116" t="str">
            <v>11.3.6.2.2.1. Lubrificantes Veiculares</v>
          </cell>
        </row>
        <row r="117">
          <cell r="B117" t="str">
            <v>11.4.3.1. Taxa de Manutenção de Conta</v>
          </cell>
          <cell r="AK117" t="str">
            <v>11.3.6.2.2.2. Outros Materiais de Manutenção de Veículos</v>
          </cell>
        </row>
        <row r="118">
          <cell r="B118" t="str">
            <v>11.4.3.2. Tarifas</v>
          </cell>
          <cell r="AK118" t="str">
            <v>11.3.6.2.3. Equipamento Médico-Hospitalar</v>
          </cell>
        </row>
        <row r="119">
          <cell r="B119" t="str">
            <v>11.5.1.1. Telefonia Móvel</v>
          </cell>
          <cell r="AK119" t="str">
            <v>11.3.6.2.4. Outros materiais de Manutenção de Bem Móvel</v>
          </cell>
        </row>
        <row r="120">
          <cell r="B120" t="str">
            <v>11.5.1.2. Telefonia Fixa/Internet</v>
          </cell>
          <cell r="AK120" t="str">
            <v>11.3.7. Tecidos, Fardamentos e EPI</v>
          </cell>
        </row>
        <row r="121">
          <cell r="B121" t="str">
            <v>11.5.2. Água</v>
          </cell>
          <cell r="AK121" t="str">
            <v>11.3.8. Outras Despesas com Materiais Diversos</v>
          </cell>
        </row>
        <row r="122">
          <cell r="B122" t="str">
            <v>11.5.3. Energia Elétrica</v>
          </cell>
          <cell r="AK122" t="str">
            <v>11.4.1. Seguros (Imóvel e veículos)</v>
          </cell>
        </row>
        <row r="123">
          <cell r="B123" t="str">
            <v>11.5.4.1. Locação de Imóvel (Pessoa Física)</v>
          </cell>
          <cell r="AK123" t="str">
            <v>11.4.2.1. Taxas</v>
          </cell>
        </row>
        <row r="124">
          <cell r="B124" t="str">
            <v>11.5.4.2. Locação de Máquinas e Equipamentos (Pessoa Jurídica)</v>
          </cell>
          <cell r="AK124" t="str">
            <v>11.4.2.2. Contribuições</v>
          </cell>
        </row>
        <row r="125">
          <cell r="B125" t="str">
            <v>11.5.4.3. Locação de Equipamentos Médico-Hospitalares (Pessoa Jurídica)</v>
          </cell>
          <cell r="AK125" t="str">
            <v>11.4.3.1. Taxa de Manutenção de Conta</v>
          </cell>
        </row>
        <row r="126">
          <cell r="B126" t="str">
            <v>11.5.4.4. Locação de Veículos Automotores (Pessoa Jurídica) (Exceto Ambulância)</v>
          </cell>
          <cell r="AK126" t="str">
            <v>11.4.3.2. Tarifas</v>
          </cell>
        </row>
        <row r="127">
          <cell r="B127" t="str">
            <v>11.5.5. Serviço Gráficos, de Encadernação e de Emolduração</v>
          </cell>
          <cell r="AK127" t="str">
            <v>11.5.1.1. Telefonia Móvel</v>
          </cell>
        </row>
        <row r="128">
          <cell r="B128" t="str">
            <v>11.5.6. Serviços Judiciais e Cartoriais</v>
          </cell>
          <cell r="AK128" t="str">
            <v>11.5.1.2. Telefonia Fixa/Internet</v>
          </cell>
        </row>
        <row r="129">
          <cell r="B129" t="str">
            <v>11.5.7.1. Outras Despesas Gerais (Pessoa Física)</v>
          </cell>
          <cell r="AK129" t="str">
            <v>11.5.2. Água</v>
          </cell>
        </row>
        <row r="130">
          <cell r="B130" t="str">
            <v>11.5.7.2. Outras Despesas Gerais (Pessoa Juridica)</v>
          </cell>
          <cell r="AK130" t="str">
            <v>11.5.3. Energia Elétrica</v>
          </cell>
        </row>
        <row r="131">
          <cell r="B131" t="str">
            <v>11.6.1.1.1. Médicos</v>
          </cell>
          <cell r="AK131" t="str">
            <v>11.5.4.1. Locação de Imóvel (Pessoa Física)</v>
          </cell>
        </row>
        <row r="132">
          <cell r="B132" t="str">
            <v>11.6.1.1.2. Outros profissionais de saúde</v>
          </cell>
          <cell r="AK132" t="str">
            <v>11.5.4.2. Locação de Máquinas e Equipamentos (Pessoa Jurídica)</v>
          </cell>
        </row>
        <row r="133">
          <cell r="B133" t="str">
            <v>11.6.1.1.3. Laboratório</v>
          </cell>
          <cell r="AK133" t="str">
            <v>11.5.4.3. Locação de Equipamentos Médico-Hospitalares (Pessoa Jurídica)</v>
          </cell>
        </row>
        <row r="134">
          <cell r="B134" t="str">
            <v>11.6.1.1.4. Alimentação/Dietas</v>
          </cell>
          <cell r="AK134" t="str">
            <v>11.5.4.4. Locação de Veículos Automotores (Pessoa Jurídica) (Exceto Ambulância)</v>
          </cell>
        </row>
        <row r="135">
          <cell r="B135" t="str">
            <v>11.6.1.1.5. Locação de Ambulâncias</v>
          </cell>
          <cell r="AK135" t="str">
            <v>11.5.5. Serviço Gráficos, de Encadernação e de Emolduração</v>
          </cell>
        </row>
        <row r="136">
          <cell r="B136" t="str">
            <v>11.6.1.1.6. Outras Pessoas Jurídicas</v>
          </cell>
          <cell r="AK136" t="str">
            <v>11.5.6. Serviços Judiciais e Cartoriais</v>
          </cell>
        </row>
        <row r="137">
          <cell r="B137" t="str">
            <v>11.6.1.2.1. Médicos</v>
          </cell>
          <cell r="AK137" t="str">
            <v>11.5.7.1. Outras Despesas Gerais (Pessoa Física)</v>
          </cell>
        </row>
        <row r="138">
          <cell r="B138" t="str">
            <v>11.6.1.2.2. Outros profissionais de saúde</v>
          </cell>
          <cell r="AK138" t="str">
            <v>11.5.7.2. Outras Despesas Gerais (Pessoa Juridica)</v>
          </cell>
        </row>
        <row r="139">
          <cell r="B139" t="str">
            <v>11.6.1.2.3. Farmacêutico</v>
          </cell>
          <cell r="AK139" t="str">
            <v>11.6.1.1.1. Médicos</v>
          </cell>
        </row>
        <row r="140">
          <cell r="B140" t="str">
            <v>11.6.1.3.1. Médicos</v>
          </cell>
          <cell r="AK140" t="str">
            <v>11.6.1.1.2. Outros profissionais de saúde</v>
          </cell>
        </row>
        <row r="141">
          <cell r="B141" t="str">
            <v>11.6.1.3.2. Outros profissionais de saúde</v>
          </cell>
          <cell r="AK141" t="str">
            <v>11.6.1.1.3. Laboratório</v>
          </cell>
        </row>
        <row r="142">
          <cell r="B142" t="str">
            <v>11.6.2.1. Pessoa Jurídica</v>
          </cell>
          <cell r="AK142" t="str">
            <v>11.6.1.1.4. Alimentação/Dietas</v>
          </cell>
        </row>
        <row r="143">
          <cell r="B143" t="str">
            <v>11.6.2.2. Pessoa Física</v>
          </cell>
          <cell r="AK143" t="str">
            <v>11.6.1.1.5. Locação de Ambulâncias</v>
          </cell>
        </row>
        <row r="144">
          <cell r="B144" t="str">
            <v>11.6.2.3. Cooperativas</v>
          </cell>
          <cell r="AK144" t="str">
            <v>11.6.1.1.6. Outras Pessoas Jurídicas</v>
          </cell>
        </row>
        <row r="145">
          <cell r="B145" t="str">
            <v>11.6.3.1.1.1. Lavanderia</v>
          </cell>
          <cell r="AK145" t="str">
            <v>11.6.1.2.1. Médicos</v>
          </cell>
        </row>
        <row r="146">
          <cell r="B146" t="str">
            <v>11.6.3.1.1.2.Serviços de Cozinha e Copeira</v>
          </cell>
          <cell r="AK146" t="str">
            <v>11.6.1.2.2. Outros profissionais de saúde</v>
          </cell>
        </row>
        <row r="147">
          <cell r="B147" t="str">
            <v>11.6.3.1.1.3. Outros Serviços Domésticos</v>
          </cell>
          <cell r="AK147" t="str">
            <v>11.6.1.2.3. Farmacêutico</v>
          </cell>
        </row>
        <row r="148">
          <cell r="B148" t="str">
            <v>11.6.3.1.2. Coleta de Lixo Hospitalar</v>
          </cell>
          <cell r="AK148" t="str">
            <v>11.6.1.3.1. Médicos</v>
          </cell>
        </row>
        <row r="149">
          <cell r="B149" t="str">
            <v>11.6.3.1.3. Manutenção/Aluguel/Uso de Sistemas ou Softwares</v>
          </cell>
          <cell r="AK149" t="str">
            <v>11.6.1.3.2. Outros profissionais de saúde</v>
          </cell>
        </row>
        <row r="150">
          <cell r="B150" t="str">
            <v>11.6.3.1.4. Vigilância</v>
          </cell>
          <cell r="AK150" t="str">
            <v>11.6.2.1. Pessoa Jurídica</v>
          </cell>
        </row>
        <row r="151">
          <cell r="B151" t="str">
            <v>11.6.3.1.5. Consultorias e Treinamentos</v>
          </cell>
          <cell r="AK151" t="str">
            <v>11.6.2.2. Pessoa Física</v>
          </cell>
        </row>
        <row r="152">
          <cell r="B152" t="str">
            <v>11.6.3.1.6. Serviços Técnicos Profissionais</v>
          </cell>
          <cell r="AK152" t="str">
            <v>11.6.2.3. Cooperativas</v>
          </cell>
        </row>
        <row r="153">
          <cell r="B153" t="str">
            <v>11.6.3.1.7. Dedetização</v>
          </cell>
          <cell r="AK153" t="str">
            <v>11.6.3.1.1.1. Lavanderia</v>
          </cell>
        </row>
        <row r="154">
          <cell r="B154" t="str">
            <v>11.6.3.1.8. Limpeza</v>
          </cell>
          <cell r="AK154" t="str">
            <v>11.6.3.1.1.2.Serviços de Cozinha e Copeira</v>
          </cell>
        </row>
        <row r="155">
          <cell r="B155" t="str">
            <v>11.6.3.1.9. Outras Pessoas Jurídicas</v>
          </cell>
          <cell r="AK155" t="str">
            <v>11.6.3.1.1.3. Outros Serviços Domésticos</v>
          </cell>
        </row>
        <row r="156">
          <cell r="B156" t="str">
            <v>11.6.3.2.1. Técnico Profissional (Nível Superior)</v>
          </cell>
          <cell r="AK156" t="str">
            <v>11.6.3.1.2. Coleta de Lixo Hospitalar</v>
          </cell>
        </row>
        <row r="157">
          <cell r="B157" t="str">
            <v>11.6.3.2.2. Tecnico Operacional (Nível Médio / Elementar)</v>
          </cell>
          <cell r="AK157" t="str">
            <v>11.6.3.1.3. Manutenção/Aluguel/Uso de Sistemas ou Softwares</v>
          </cell>
        </row>
        <row r="158">
          <cell r="B158" t="str">
            <v>11.6.3.2.3. Outros Serviços</v>
          </cell>
          <cell r="AK158" t="str">
            <v>11.6.3.1.4. Vigilância</v>
          </cell>
        </row>
        <row r="159">
          <cell r="B159" t="str">
            <v>11.7.1.1.1. Equipamentos Médico-Hospitalar</v>
          </cell>
          <cell r="AK159" t="str">
            <v>11.6.3.1.5. Consultorias e Treinamentos</v>
          </cell>
        </row>
        <row r="160">
          <cell r="B160" t="str">
            <v>11.7.1.1.2. Equipamentos de Informática</v>
          </cell>
          <cell r="AK160" t="str">
            <v>11.6.3.1.6. Serviços Técnicos Profissionais</v>
          </cell>
        </row>
        <row r="161">
          <cell r="B161" t="str">
            <v>11.7.1.1.3. Outros</v>
          </cell>
          <cell r="AK161" t="str">
            <v>11.6.3.1.7. Dedetização</v>
          </cell>
        </row>
        <row r="162">
          <cell r="B162" t="str">
            <v>11.7.1.2. Reparo e Manutenção de Bens Móveis de Outras Naturezas</v>
          </cell>
          <cell r="AK162" t="str">
            <v>11.6.3.1.8. Limpeza</v>
          </cell>
        </row>
        <row r="163">
          <cell r="B163" t="str">
            <v>11.7.1.3. Reparo e Manutenção de Bens Imóveis</v>
          </cell>
          <cell r="AK163" t="str">
            <v>11.6.3.1.9. Outras Pessoas Jurídicas</v>
          </cell>
        </row>
        <row r="164">
          <cell r="B164" t="str">
            <v>11.7.2.1.1. Equipamentos Médico-Hospitalar</v>
          </cell>
          <cell r="AK164" t="str">
            <v>11.6.3.2.1. Técnico Profissional (Nível Superior)</v>
          </cell>
        </row>
        <row r="165">
          <cell r="B165" t="str">
            <v>11.7.2.1.2. Equipamentos de Informática</v>
          </cell>
          <cell r="AK165" t="str">
            <v>11.6.3.2.2. Tecnico Operacional (Nível Médio / Elementar)</v>
          </cell>
        </row>
        <row r="166">
          <cell r="B166" t="str">
            <v>11.7.2.1.3. Engenharia Clínica</v>
          </cell>
          <cell r="AK166" t="str">
            <v>11.6.3.2.3. Outros Serviços</v>
          </cell>
        </row>
        <row r="167">
          <cell r="B167" t="str">
            <v>11.7.2.1.4. Outros Reparos e Manutenção de Máquinas e Equipamentos</v>
          </cell>
          <cell r="AK167" t="str">
            <v>11.7.1.1.1. Equipamentos Médico-Hospitalar</v>
          </cell>
        </row>
        <row r="168">
          <cell r="B168" t="str">
            <v>11.7.2.2. Reparo e Manutenção de Bens Imóveis</v>
          </cell>
          <cell r="AK168" t="str">
            <v>11.7.1.1.2. Equipamentos de Informática</v>
          </cell>
        </row>
        <row r="169">
          <cell r="B169" t="str">
            <v>11.7.2.3. Reparo e Manutenção de Veículos</v>
          </cell>
          <cell r="AK169" t="str">
            <v>11.7.1.1.3. Outros</v>
          </cell>
        </row>
        <row r="170">
          <cell r="B170" t="str">
            <v>11.7.2.4. Reparo e Manutenção de Bens Móveis de Outras Naturezas</v>
          </cell>
          <cell r="AK170" t="str">
            <v>11.7.1.2. Reparo e Manutenção de Bens Móveis de Outras Naturezas</v>
          </cell>
        </row>
        <row r="171">
          <cell r="B171" t="str">
            <v>11.8.1. Equipamentos</v>
          </cell>
          <cell r="AK171" t="str">
            <v>11.7.1.3. Reparo e Manutenção de Bens Imóveis</v>
          </cell>
        </row>
        <row r="172">
          <cell r="B172" t="str">
            <v>11.8.2. Móveis e Utensílios</v>
          </cell>
          <cell r="AK172" t="str">
            <v>11.7.2.1.1. Equipamentos Médico-Hospitalar</v>
          </cell>
        </row>
        <row r="173">
          <cell r="B173" t="str">
            <v>11.8.3. Obras e Construções</v>
          </cell>
          <cell r="AK173" t="str">
            <v>11.7.2.1.2. Equipamentos de Informática</v>
          </cell>
        </row>
        <row r="174">
          <cell r="B174" t="str">
            <v>11.8.4. Outras despesas Investimentos</v>
          </cell>
          <cell r="AK174" t="str">
            <v>11.7.2.1.3. Engenharia Clínica</v>
          </cell>
        </row>
        <row r="175">
          <cell r="B175" t="str">
            <v>11.9.1 EQUIPAMENTOS</v>
          </cell>
          <cell r="AK175" t="str">
            <v>11.7.2.1.4. Outros Reparos e Manutenção de Máquinas e Equipamentos</v>
          </cell>
        </row>
        <row r="176">
          <cell r="B176" t="str">
            <v>11.9.2 MÓVEIS E UTENSÍLIOS</v>
          </cell>
          <cell r="AK176" t="str">
            <v>11.7.2.2. Reparo e Manutenção de Bens Imóveis</v>
          </cell>
        </row>
        <row r="177">
          <cell r="B177" t="str">
            <v>11.9.3 OBRAS E CONSTRUÇÕES</v>
          </cell>
          <cell r="AK177" t="str">
            <v>11.7.2.3. Reparo e Manutenção de Veículos</v>
          </cell>
        </row>
        <row r="178">
          <cell r="B178" t="str">
            <v>11.9.4 VEÍCULOS</v>
          </cell>
          <cell r="AK178" t="str">
            <v>11.7.2.4. Reparo e Manutenção de Bens Móveis de Outras Naturezas</v>
          </cell>
        </row>
        <row r="179">
          <cell r="B179" t="str">
            <v>11.9.5 OUTRAS DESPESAS COM INVESTIMENTOS</v>
          </cell>
          <cell r="AK179" t="str">
            <v>11.8.1. Equipamentos</v>
          </cell>
        </row>
        <row r="180">
          <cell r="B180" t="str">
            <v>11.10. Despesas com Ensino e Pesquisa</v>
          </cell>
          <cell r="AK180" t="str">
            <v>11.8.2. Móveis e Utensílios</v>
          </cell>
        </row>
        <row r="181">
          <cell r="AK181" t="str">
            <v>11.8.3. Obras e Construções</v>
          </cell>
        </row>
        <row r="182">
          <cell r="AK182" t="str">
            <v>11.8.4. Outras despesas Investimentos</v>
          </cell>
        </row>
        <row r="183">
          <cell r="AK183" t="str">
            <v>11.9.1 EQUIPAMENTOS</v>
          </cell>
        </row>
        <row r="184">
          <cell r="AK184" t="str">
            <v>11.9.2 MÓVEIS E UTENSÍLIOS</v>
          </cell>
        </row>
        <row r="185">
          <cell r="AK185" t="str">
            <v>11.9.3 OBRAS E CONSTRUÇÕES</v>
          </cell>
        </row>
        <row r="186">
          <cell r="AK186" t="str">
            <v>11.9.4 VEÍCULOS</v>
          </cell>
        </row>
        <row r="187">
          <cell r="AK187" t="str">
            <v>11.9.5 OUTRAS DESPESAS COM INVESTIMENTOS</v>
          </cell>
        </row>
        <row r="188">
          <cell r="AK188" t="str">
            <v>11.10. Despesas com Ensino e Pesquisa</v>
          </cell>
        </row>
      </sheetData>
      <sheetData sheetId="1"/>
      <sheetData sheetId="2"/>
      <sheetData sheetId="3"/>
      <sheetData sheetId="4">
        <row r="6">
          <cell r="D6">
            <v>0</v>
          </cell>
          <cell r="F6">
            <v>0</v>
          </cell>
        </row>
        <row r="7">
          <cell r="F7">
            <v>0</v>
          </cell>
        </row>
        <row r="9">
          <cell r="D9">
            <v>0</v>
          </cell>
          <cell r="F9">
            <v>0</v>
          </cell>
        </row>
        <row r="10">
          <cell r="D10">
            <v>0</v>
          </cell>
          <cell r="F10">
            <v>0</v>
          </cell>
        </row>
        <row r="12">
          <cell r="D12">
            <v>30267.59</v>
          </cell>
          <cell r="F12">
            <v>0</v>
          </cell>
          <cell r="H12">
            <v>0</v>
          </cell>
        </row>
        <row r="13">
          <cell r="D13">
            <v>17056.059999999998</v>
          </cell>
        </row>
        <row r="14">
          <cell r="F14">
            <v>0</v>
          </cell>
          <cell r="H14">
            <v>0</v>
          </cell>
        </row>
        <row r="15">
          <cell r="D15">
            <v>0</v>
          </cell>
        </row>
        <row r="19">
          <cell r="G19">
            <v>70345.740000000005</v>
          </cell>
        </row>
        <row r="93">
          <cell r="D93">
            <v>0</v>
          </cell>
        </row>
        <row r="96">
          <cell r="C96">
            <v>10417.290000000001</v>
          </cell>
        </row>
      </sheetData>
      <sheetData sheetId="5">
        <row r="16">
          <cell r="C16">
            <v>25.86750788643533</v>
          </cell>
        </row>
      </sheetData>
      <sheetData sheetId="6">
        <row r="24">
          <cell r="C24">
            <v>1984930.99</v>
          </cell>
        </row>
        <row r="54">
          <cell r="C54">
            <v>37000.58</v>
          </cell>
        </row>
      </sheetData>
      <sheetData sheetId="7">
        <row r="2">
          <cell r="K2">
            <v>0</v>
          </cell>
        </row>
        <row r="3">
          <cell r="K3">
            <v>0</v>
          </cell>
        </row>
        <row r="4">
          <cell r="K4">
            <v>0</v>
          </cell>
        </row>
        <row r="5">
          <cell r="K5">
            <v>0</v>
          </cell>
        </row>
        <row r="6">
          <cell r="K6">
            <v>0</v>
          </cell>
        </row>
        <row r="7">
          <cell r="K7">
            <v>9011.1200000000008</v>
          </cell>
        </row>
        <row r="8">
          <cell r="K8">
            <v>0</v>
          </cell>
        </row>
      </sheetData>
      <sheetData sheetId="8">
        <row r="1">
          <cell r="X1">
            <v>15418</v>
          </cell>
        </row>
        <row r="2">
          <cell r="X2">
            <v>625010.62999999989</v>
          </cell>
        </row>
        <row r="3">
          <cell r="X3">
            <v>199779.25000000006</v>
          </cell>
        </row>
        <row r="4">
          <cell r="X4">
            <v>0</v>
          </cell>
        </row>
      </sheetData>
      <sheetData sheetId="9"/>
      <sheetData sheetId="10"/>
      <sheetData sheetId="11"/>
      <sheetData sheetId="12">
        <row r="1">
          <cell r="N1" t="str">
            <v>TOTAL</v>
          </cell>
        </row>
        <row r="2">
          <cell r="N2">
            <v>2669976.3899999997</v>
          </cell>
        </row>
        <row r="9">
          <cell r="D9" t="str">
            <v>ITEM PCF</v>
          </cell>
          <cell r="N9" t="str">
            <v>Valor</v>
          </cell>
        </row>
        <row r="10">
          <cell r="D10" t="str">
            <v>(3) Acessar Lista Suspensa</v>
          </cell>
          <cell r="N10" t="str">
            <v>(13) - Formato: xxxxx,xx</v>
          </cell>
        </row>
        <row r="11">
          <cell r="D11" t="str">
            <v xml:space="preserve"> 2.2. Medicamentos </v>
          </cell>
          <cell r="N11">
            <v>25570</v>
          </cell>
        </row>
        <row r="12">
          <cell r="D12" t="str">
            <v xml:space="preserve"> 2.1. Materiais Descartáveis/Materiais de Penso </v>
          </cell>
          <cell r="N12">
            <v>9337.44</v>
          </cell>
        </row>
        <row r="13">
          <cell r="D13" t="str">
            <v xml:space="preserve"> 2.1. Materiais Descartáveis/Materiais de Penso </v>
          </cell>
          <cell r="N13">
            <v>9600</v>
          </cell>
        </row>
        <row r="14">
          <cell r="D14" t="str">
            <v xml:space="preserve"> 2.2. Medicamentos </v>
          </cell>
          <cell r="N14">
            <v>58500</v>
          </cell>
        </row>
        <row r="15">
          <cell r="D15" t="str">
            <v xml:space="preserve"> 3.1. Material de Higienização e Limpeza </v>
          </cell>
          <cell r="N15">
            <v>390.6</v>
          </cell>
        </row>
        <row r="16">
          <cell r="D16" t="str">
            <v xml:space="preserve"> 2.1. Materiais Descartáveis/Materiais de Penso </v>
          </cell>
          <cell r="N16">
            <v>2390.29</v>
          </cell>
        </row>
        <row r="17">
          <cell r="D17" t="str">
            <v xml:space="preserve"> 2.1. Materiais Descartáveis/Materiais de Penso </v>
          </cell>
          <cell r="N17">
            <v>987.29</v>
          </cell>
        </row>
        <row r="18">
          <cell r="D18" t="str">
            <v xml:space="preserve"> 2.2. Medicamentos </v>
          </cell>
          <cell r="N18">
            <v>18725.96</v>
          </cell>
        </row>
        <row r="19">
          <cell r="D19" t="str">
            <v xml:space="preserve"> 2.2. Medicamentos </v>
          </cell>
          <cell r="N19">
            <v>966.06</v>
          </cell>
        </row>
        <row r="20">
          <cell r="D20" t="str">
            <v xml:space="preserve"> 2.2. Medicamentos </v>
          </cell>
          <cell r="N20">
            <v>6604.08</v>
          </cell>
        </row>
        <row r="21">
          <cell r="D21" t="str">
            <v xml:space="preserve">3.7. Tecidos, Fardamentos e EPI </v>
          </cell>
          <cell r="N21">
            <v>47816.6</v>
          </cell>
        </row>
        <row r="22">
          <cell r="D22" t="str">
            <v xml:space="preserve"> 3.1. Material de Higienização e Limpeza </v>
          </cell>
          <cell r="N22">
            <v>9497.57</v>
          </cell>
        </row>
        <row r="23">
          <cell r="D23" t="str">
            <v xml:space="preserve"> 3.2. Material/Gêneros Alimentícios </v>
          </cell>
          <cell r="N23">
            <v>1224</v>
          </cell>
        </row>
        <row r="24">
          <cell r="D24" t="str">
            <v xml:space="preserve">3.8. Outras Despesas com Materiais Diversos </v>
          </cell>
          <cell r="N24">
            <v>1413.6</v>
          </cell>
        </row>
        <row r="25">
          <cell r="D25" t="str">
            <v xml:space="preserve"> 2.1. Materiais Descartáveis/Materiais de Penso </v>
          </cell>
          <cell r="N25">
            <v>1555</v>
          </cell>
        </row>
        <row r="26">
          <cell r="D26" t="str">
            <v xml:space="preserve">3.7. Tecidos, Fardamentos e EPI </v>
          </cell>
          <cell r="N26">
            <v>1740</v>
          </cell>
        </row>
        <row r="27">
          <cell r="D27" t="str">
            <v xml:space="preserve"> 2.1. Materiais Descartáveis/Materiais de Penso </v>
          </cell>
          <cell r="N27">
            <v>1350.5</v>
          </cell>
        </row>
        <row r="28">
          <cell r="D28" t="str">
            <v>8.2. Móveis e Utensílios</v>
          </cell>
          <cell r="N28">
            <v>3100</v>
          </cell>
        </row>
        <row r="29">
          <cell r="D29" t="str">
            <v xml:space="preserve">3.7. Tecidos, Fardamentos e EPI </v>
          </cell>
          <cell r="N29">
            <v>17755</v>
          </cell>
        </row>
        <row r="30">
          <cell r="D30" t="str">
            <v>8.3. Obras e Construções</v>
          </cell>
          <cell r="N30">
            <v>1128.71</v>
          </cell>
        </row>
        <row r="31">
          <cell r="D31" t="str">
            <v xml:space="preserve"> 2.1. Materiais Descartáveis/Materiais de Penso </v>
          </cell>
          <cell r="N31">
            <v>4327.5</v>
          </cell>
        </row>
        <row r="32">
          <cell r="D32" t="str">
            <v xml:space="preserve"> 2.1. Materiais Descartáveis/Materiais de Penso </v>
          </cell>
          <cell r="N32">
            <v>1282.5</v>
          </cell>
        </row>
        <row r="33">
          <cell r="D33" t="str">
            <v xml:space="preserve">3.8. Outras Despesas com Materiais Diversos </v>
          </cell>
          <cell r="N33">
            <v>4800.2299999999996</v>
          </cell>
        </row>
        <row r="34">
          <cell r="D34" t="str">
            <v xml:space="preserve">3.8. Outras Despesas com Materiais Diversos </v>
          </cell>
          <cell r="N34">
            <v>1571.12</v>
          </cell>
        </row>
        <row r="35">
          <cell r="D35" t="str">
            <v xml:space="preserve"> 2.2. Medicamentos </v>
          </cell>
          <cell r="N35">
            <v>2612.6799999999998</v>
          </cell>
        </row>
        <row r="36">
          <cell r="D36" t="str">
            <v xml:space="preserve"> 3.3. Material Expediente </v>
          </cell>
          <cell r="N36">
            <v>5718.32</v>
          </cell>
        </row>
        <row r="37">
          <cell r="D37" t="str">
            <v xml:space="preserve"> 3.3. Material Expediente </v>
          </cell>
          <cell r="N37">
            <v>307.45</v>
          </cell>
        </row>
        <row r="38">
          <cell r="D38" t="str">
            <v xml:space="preserve"> 3.3. Material Expediente </v>
          </cell>
          <cell r="N38">
            <v>1429.96</v>
          </cell>
        </row>
        <row r="39">
          <cell r="D39" t="str">
            <v xml:space="preserve">3.8. Outras Despesas com Materiais Diversos </v>
          </cell>
          <cell r="N39">
            <v>707</v>
          </cell>
        </row>
        <row r="40">
          <cell r="D40" t="str">
            <v xml:space="preserve"> 2.1. Materiais Descartáveis/Materiais de Penso </v>
          </cell>
          <cell r="N40">
            <v>37000</v>
          </cell>
        </row>
        <row r="41">
          <cell r="D41" t="str">
            <v xml:space="preserve"> 2.1. Materiais Descartáveis/Materiais de Penso </v>
          </cell>
          <cell r="N41">
            <v>1920</v>
          </cell>
        </row>
        <row r="42">
          <cell r="D42" t="str">
            <v>6.3.1.4. Vigilância</v>
          </cell>
          <cell r="N42">
            <v>16000</v>
          </cell>
        </row>
        <row r="43">
          <cell r="D43" t="str">
            <v>6.3.1.1.1. Lavanderia</v>
          </cell>
          <cell r="N43">
            <v>10654.07</v>
          </cell>
        </row>
        <row r="44">
          <cell r="D44" t="str">
            <v>6.3.1.7. Dedetização</v>
          </cell>
          <cell r="N44">
            <v>1100</v>
          </cell>
        </row>
        <row r="45">
          <cell r="D45" t="str">
            <v>6.3.1.9. Outras Pessoas Jurídicas</v>
          </cell>
          <cell r="N45">
            <v>4500</v>
          </cell>
        </row>
        <row r="46">
          <cell r="D46" t="str">
            <v>6.3.1.6. Serviços Técnicos Profissionais</v>
          </cell>
          <cell r="N46">
            <v>6519</v>
          </cell>
        </row>
        <row r="47">
          <cell r="D47" t="str">
            <v>6.3.1.6. Serviços Técnicos Profissionais</v>
          </cell>
          <cell r="N47">
            <v>1000</v>
          </cell>
        </row>
        <row r="48">
          <cell r="D48" t="str">
            <v>5.1.2. Telefonia Fixa/Internet</v>
          </cell>
          <cell r="N48">
            <v>930</v>
          </cell>
        </row>
        <row r="49">
          <cell r="D49" t="str">
            <v>5.1.2. Telefonia Fixa/Internet</v>
          </cell>
          <cell r="N49">
            <v>570</v>
          </cell>
        </row>
        <row r="50">
          <cell r="D50" t="str">
            <v>5.2. Água</v>
          </cell>
          <cell r="N50">
            <v>239.34</v>
          </cell>
        </row>
        <row r="51">
          <cell r="D51" t="str">
            <v>6.3.1.8. Limpeza</v>
          </cell>
          <cell r="N51">
            <v>160175.89000000001</v>
          </cell>
        </row>
        <row r="52">
          <cell r="D52" t="str">
            <v>6.3.1.8. Limpeza</v>
          </cell>
          <cell r="N52">
            <v>160175.89000000001</v>
          </cell>
        </row>
        <row r="53">
          <cell r="D53" t="str">
            <v>5.4.2. Locação de Máquinas e Equipamentos (Pessoa Jurídica)</v>
          </cell>
          <cell r="N53">
            <v>10950</v>
          </cell>
        </row>
        <row r="54">
          <cell r="D54" t="str">
            <v>5.4.2. Locação de Máquinas e Equipamentos (Pessoa Jurídica)</v>
          </cell>
          <cell r="N54">
            <v>8800</v>
          </cell>
        </row>
        <row r="55">
          <cell r="D55" t="str">
            <v>5.4.2. Locação de Máquinas e Equipamentos (Pessoa Jurídica)</v>
          </cell>
          <cell r="N55">
            <v>1700</v>
          </cell>
        </row>
        <row r="56">
          <cell r="D56" t="str">
            <v>6.1.1.1. Médicos</v>
          </cell>
          <cell r="N56">
            <v>8772.7999999999993</v>
          </cell>
        </row>
        <row r="57">
          <cell r="D57" t="str">
            <v>6.1.1.1. Médicos</v>
          </cell>
          <cell r="N57">
            <v>109690</v>
          </cell>
        </row>
        <row r="58">
          <cell r="D58" t="str">
            <v>6.1.1.1. Médicos</v>
          </cell>
          <cell r="N58">
            <v>153548.4</v>
          </cell>
        </row>
        <row r="59">
          <cell r="D59" t="str">
            <v>6.1.1.1. Médicos</v>
          </cell>
          <cell r="N59">
            <v>1219354.8999999999</v>
          </cell>
        </row>
        <row r="60">
          <cell r="D60" t="str">
            <v>6.3.1.3. Manutenção/Aluguel/Uso de Sistemas ou Softwares</v>
          </cell>
          <cell r="N60">
            <v>23750</v>
          </cell>
        </row>
        <row r="61">
          <cell r="D61" t="str">
            <v>6.3.1.2. Coleta de Lixo Hospitalar</v>
          </cell>
          <cell r="N61">
            <v>17275.5</v>
          </cell>
        </row>
        <row r="62">
          <cell r="D62" t="str">
            <v>5.4.2. Locação de Máquinas e Equipamentos (Pessoa Jurídica)</v>
          </cell>
          <cell r="N62">
            <v>4034.3</v>
          </cell>
        </row>
        <row r="63">
          <cell r="D63" t="str">
            <v>6.1.1.2. Outros profissionais de saúde</v>
          </cell>
          <cell r="N63">
            <v>153304.51</v>
          </cell>
        </row>
        <row r="64">
          <cell r="D64" t="str">
            <v>6.1.1.3. Laboratório</v>
          </cell>
          <cell r="N64">
            <v>95726.97</v>
          </cell>
        </row>
        <row r="65">
          <cell r="D65" t="str">
            <v>6.1.1.2. Outros profissionais de saúde</v>
          </cell>
          <cell r="N65">
            <v>59616</v>
          </cell>
        </row>
        <row r="66">
          <cell r="D66" t="str">
            <v>6.1.1.5. Locação de Ambulâncias</v>
          </cell>
          <cell r="N66">
            <v>2500</v>
          </cell>
        </row>
        <row r="67">
          <cell r="D67" t="str">
            <v>5.2. Água</v>
          </cell>
          <cell r="N67">
            <v>357.44</v>
          </cell>
        </row>
        <row r="68">
          <cell r="D68" t="str">
            <v>5.2. Água</v>
          </cell>
          <cell r="N68">
            <v>3471.6</v>
          </cell>
        </row>
        <row r="69">
          <cell r="D69" t="str">
            <v>4.2.2. Contribuições</v>
          </cell>
          <cell r="N69">
            <v>1590.33</v>
          </cell>
        </row>
        <row r="70">
          <cell r="D70" t="str">
            <v>5.3. Energia Elétrica</v>
          </cell>
          <cell r="N70">
            <v>13509.38</v>
          </cell>
        </row>
        <row r="71">
          <cell r="D71" t="str">
            <v>5.3. Energia Elétrica</v>
          </cell>
          <cell r="N71">
            <v>1221.0999999999999</v>
          </cell>
        </row>
        <row r="72">
          <cell r="D72" t="str">
            <v>6.3.1.9. Outras Pessoas Jurídicas</v>
          </cell>
          <cell r="N72">
            <v>3040</v>
          </cell>
        </row>
        <row r="73">
          <cell r="D73" t="str">
            <v>6.3.1.1.1. Lavanderia</v>
          </cell>
          <cell r="N73">
            <v>22085.05</v>
          </cell>
        </row>
        <row r="74">
          <cell r="D74" t="str">
            <v>6.1.1.2. Outros profissionais de saúde</v>
          </cell>
          <cell r="N74">
            <v>42504</v>
          </cell>
        </row>
        <row r="75">
          <cell r="D75" t="str">
            <v>6.3.1.2. Coleta de Lixo Hospitalar</v>
          </cell>
          <cell r="N75">
            <v>20740.5</v>
          </cell>
        </row>
        <row r="76">
          <cell r="D76" t="str">
            <v>5.4.2. Locação de Máquinas e Equipamentos (Pessoa Jurídica)</v>
          </cell>
          <cell r="N76">
            <v>3759.45</v>
          </cell>
        </row>
        <row r="77">
          <cell r="D77" t="str">
            <v>6.3.1.4. Vigilância</v>
          </cell>
          <cell r="N77">
            <v>16000</v>
          </cell>
        </row>
        <row r="78">
          <cell r="D78" t="str">
            <v>6.3.1.7. Dedetização</v>
          </cell>
          <cell r="N78">
            <v>1100</v>
          </cell>
        </row>
        <row r="79">
          <cell r="D79" t="str">
            <v>6.1.1.1. Médicos</v>
          </cell>
          <cell r="N79">
            <v>8772.7999999999993</v>
          </cell>
        </row>
        <row r="80">
          <cell r="D80" t="str">
            <v>5.7.2. Outras Despesas Gerais (Pessoa Juridica)</v>
          </cell>
          <cell r="N80">
            <v>2779.91</v>
          </cell>
        </row>
        <row r="81">
          <cell r="D81" t="str">
            <v>6.3.1.9. Outras Pessoas Jurídicas</v>
          </cell>
          <cell r="N81">
            <v>16348.2</v>
          </cell>
        </row>
        <row r="82">
          <cell r="D82" t="str">
            <v>4.3.2. Tarifas</v>
          </cell>
          <cell r="N82">
            <v>24</v>
          </cell>
        </row>
        <row r="83">
          <cell r="D83" t="str">
            <v>4.3.2. Tarifas</v>
          </cell>
          <cell r="N83">
            <v>51.9</v>
          </cell>
        </row>
        <row r="84">
          <cell r="D84" t="str">
            <v>4.3.2. Tarifas</v>
          </cell>
          <cell r="N84">
            <v>8</v>
          </cell>
        </row>
        <row r="85">
          <cell r="D85" t="str">
            <v>4.3.2. Tarifas</v>
          </cell>
          <cell r="N85">
            <v>4</v>
          </cell>
        </row>
        <row r="86">
          <cell r="D86" t="str">
            <v>4.3.2. Tarifas</v>
          </cell>
          <cell r="N86">
            <v>20</v>
          </cell>
        </row>
        <row r="87">
          <cell r="D87" t="str">
            <v>4.3.2. Tarifas</v>
          </cell>
          <cell r="N87">
            <v>20</v>
          </cell>
        </row>
        <row r="88">
          <cell r="D88" t="str">
            <v>4.3.2. Tarifas</v>
          </cell>
          <cell r="N88">
            <v>24</v>
          </cell>
        </row>
        <row r="89">
          <cell r="D89" t="str">
            <v>4.3.2. Tarifas</v>
          </cell>
          <cell r="N89">
            <v>16</v>
          </cell>
        </row>
        <row r="90">
          <cell r="D90" t="str">
            <v>4.3.2. Tarifas</v>
          </cell>
          <cell r="N90">
            <v>16</v>
          </cell>
        </row>
        <row r="91">
          <cell r="D91" t="str">
            <v>4.3.2. Tarifas</v>
          </cell>
          <cell r="N91">
            <v>4</v>
          </cell>
        </row>
        <row r="92">
          <cell r="D92" t="str">
            <v>4.3.2. Tarifas</v>
          </cell>
          <cell r="N92">
            <v>36</v>
          </cell>
        </row>
        <row r="93">
          <cell r="D93" t="str">
            <v>4.3.2. Tarifas</v>
          </cell>
          <cell r="N93">
            <v>40</v>
          </cell>
        </row>
        <row r="94">
          <cell r="D94" t="str">
            <v>4.3.2. Tarifas</v>
          </cell>
          <cell r="N94">
            <v>20</v>
          </cell>
        </row>
        <row r="95">
          <cell r="D95" t="str">
            <v>4.3.2. Tarifas</v>
          </cell>
          <cell r="N95">
            <v>16</v>
          </cell>
        </row>
        <row r="96">
          <cell r="D96" t="str">
            <v>4.3.2. Tarifas</v>
          </cell>
          <cell r="N96">
            <v>16</v>
          </cell>
        </row>
        <row r="97">
          <cell r="D97" t="str">
            <v>4.3.2. Tarifas</v>
          </cell>
          <cell r="N97">
            <v>4</v>
          </cell>
        </row>
        <row r="98">
          <cell r="D98" t="str">
            <v>4.3.2. Tarifas</v>
          </cell>
          <cell r="N98">
            <v>4</v>
          </cell>
        </row>
        <row r="99">
          <cell r="D99" t="str">
            <v>4.3.1. Taxa de Manutenção de Conta</v>
          </cell>
          <cell r="N99">
            <v>51.9</v>
          </cell>
          <cell r="Q99">
            <v>0</v>
          </cell>
        </row>
        <row r="100">
          <cell r="D100" t="str">
            <v>4.3.1. Taxa de Manutenção de Conta</v>
          </cell>
          <cell r="N100">
            <v>51.9</v>
          </cell>
        </row>
        <row r="101">
          <cell r="D101" t="str">
            <v>4.3.1. Taxa de Manutenção de Conta</v>
          </cell>
          <cell r="N101">
            <v>51.9</v>
          </cell>
        </row>
      </sheetData>
      <sheetData sheetId="13"/>
      <sheetData sheetId="14"/>
      <sheetData sheetId="15"/>
      <sheetData sheetId="16"/>
      <sheetData sheetId="17"/>
      <sheetData sheetId="18"/>
      <sheetData sheetId="19">
        <row r="2">
          <cell r="N2">
            <v>3069579.2299999991</v>
          </cell>
        </row>
        <row r="4">
          <cell r="R4">
            <v>0</v>
          </cell>
        </row>
        <row r="8">
          <cell r="R8">
            <v>0</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E575-8BE7-444D-9A0B-BC93CAF3C63D}">
  <sheetPr>
    <tabColor rgb="FF00B050"/>
  </sheetPr>
  <dimension ref="A1:IV311"/>
  <sheetViews>
    <sheetView showGridLines="0" tabSelected="1" topLeftCell="C268" zoomScale="70" zoomScaleNormal="70" workbookViewId="0">
      <selection activeCell="H31" sqref="H31"/>
    </sheetView>
  </sheetViews>
  <sheetFormatPr defaultColWidth="17" defaultRowHeight="12.75" customHeight="1" zeroHeight="1" x14ac:dyDescent="0.2"/>
  <cols>
    <col min="1" max="1" width="74.140625" hidden="1" customWidth="1"/>
    <col min="2" max="2" width="4.7109375" style="50" hidden="1" customWidth="1"/>
    <col min="3" max="3" width="15.140625" style="116" customWidth="1"/>
    <col min="4" max="4" width="66.28515625" style="85" bestFit="1" customWidth="1"/>
    <col min="5" max="5" width="44.28515625" style="85" bestFit="1" customWidth="1"/>
    <col min="6" max="6" width="19.140625" style="176" customWidth="1"/>
    <col min="7" max="7" width="25.28515625" style="176" customWidth="1"/>
    <col min="8" max="8" width="51.85546875" style="166" bestFit="1" customWidth="1"/>
    <col min="9" max="256" width="17" style="6"/>
    <col min="257" max="258" width="0" style="6" hidden="1" customWidth="1"/>
    <col min="259" max="259" width="15.140625" style="6" customWidth="1"/>
    <col min="260" max="260" width="66.28515625" style="6" bestFit="1" customWidth="1"/>
    <col min="261" max="261" width="44.28515625" style="6" bestFit="1" customWidth="1"/>
    <col min="262" max="262" width="19.140625" style="6" customWidth="1"/>
    <col min="263" max="263" width="25.28515625" style="6" customWidth="1"/>
    <col min="264" max="264" width="51.85546875" style="6" bestFit="1" customWidth="1"/>
    <col min="265" max="512" width="17" style="6"/>
    <col min="513" max="514" width="0" style="6" hidden="1" customWidth="1"/>
    <col min="515" max="515" width="15.140625" style="6" customWidth="1"/>
    <col min="516" max="516" width="66.28515625" style="6" bestFit="1" customWidth="1"/>
    <col min="517" max="517" width="44.28515625" style="6" bestFit="1" customWidth="1"/>
    <col min="518" max="518" width="19.140625" style="6" customWidth="1"/>
    <col min="519" max="519" width="25.28515625" style="6" customWidth="1"/>
    <col min="520" max="520" width="51.85546875" style="6" bestFit="1" customWidth="1"/>
    <col min="521" max="768" width="17" style="6"/>
    <col min="769" max="770" width="0" style="6" hidden="1" customWidth="1"/>
    <col min="771" max="771" width="15.140625" style="6" customWidth="1"/>
    <col min="772" max="772" width="66.28515625" style="6" bestFit="1" customWidth="1"/>
    <col min="773" max="773" width="44.28515625" style="6" bestFit="1" customWidth="1"/>
    <col min="774" max="774" width="19.140625" style="6" customWidth="1"/>
    <col min="775" max="775" width="25.28515625" style="6" customWidth="1"/>
    <col min="776" max="776" width="51.85546875" style="6" bestFit="1" customWidth="1"/>
    <col min="777" max="1024" width="17" style="6"/>
    <col min="1025" max="1026" width="0" style="6" hidden="1" customWidth="1"/>
    <col min="1027" max="1027" width="15.140625" style="6" customWidth="1"/>
    <col min="1028" max="1028" width="66.28515625" style="6" bestFit="1" customWidth="1"/>
    <col min="1029" max="1029" width="44.28515625" style="6" bestFit="1" customWidth="1"/>
    <col min="1030" max="1030" width="19.140625" style="6" customWidth="1"/>
    <col min="1031" max="1031" width="25.28515625" style="6" customWidth="1"/>
    <col min="1032" max="1032" width="51.85546875" style="6" bestFit="1" customWidth="1"/>
    <col min="1033" max="1280" width="17" style="6"/>
    <col min="1281" max="1282" width="0" style="6" hidden="1" customWidth="1"/>
    <col min="1283" max="1283" width="15.140625" style="6" customWidth="1"/>
    <col min="1284" max="1284" width="66.28515625" style="6" bestFit="1" customWidth="1"/>
    <col min="1285" max="1285" width="44.28515625" style="6" bestFit="1" customWidth="1"/>
    <col min="1286" max="1286" width="19.140625" style="6" customWidth="1"/>
    <col min="1287" max="1287" width="25.28515625" style="6" customWidth="1"/>
    <col min="1288" max="1288" width="51.85546875" style="6" bestFit="1" customWidth="1"/>
    <col min="1289" max="1536" width="17" style="6"/>
    <col min="1537" max="1538" width="0" style="6" hidden="1" customWidth="1"/>
    <col min="1539" max="1539" width="15.140625" style="6" customWidth="1"/>
    <col min="1540" max="1540" width="66.28515625" style="6" bestFit="1" customWidth="1"/>
    <col min="1541" max="1541" width="44.28515625" style="6" bestFit="1" customWidth="1"/>
    <col min="1542" max="1542" width="19.140625" style="6" customWidth="1"/>
    <col min="1543" max="1543" width="25.28515625" style="6" customWidth="1"/>
    <col min="1544" max="1544" width="51.85546875" style="6" bestFit="1" customWidth="1"/>
    <col min="1545" max="1792" width="17" style="6"/>
    <col min="1793" max="1794" width="0" style="6" hidden="1" customWidth="1"/>
    <col min="1795" max="1795" width="15.140625" style="6" customWidth="1"/>
    <col min="1796" max="1796" width="66.28515625" style="6" bestFit="1" customWidth="1"/>
    <col min="1797" max="1797" width="44.28515625" style="6" bestFit="1" customWidth="1"/>
    <col min="1798" max="1798" width="19.140625" style="6" customWidth="1"/>
    <col min="1799" max="1799" width="25.28515625" style="6" customWidth="1"/>
    <col min="1800" max="1800" width="51.85546875" style="6" bestFit="1" customWidth="1"/>
    <col min="1801" max="2048" width="17" style="6"/>
    <col min="2049" max="2050" width="0" style="6" hidden="1" customWidth="1"/>
    <col min="2051" max="2051" width="15.140625" style="6" customWidth="1"/>
    <col min="2052" max="2052" width="66.28515625" style="6" bestFit="1" customWidth="1"/>
    <col min="2053" max="2053" width="44.28515625" style="6" bestFit="1" customWidth="1"/>
    <col min="2054" max="2054" width="19.140625" style="6" customWidth="1"/>
    <col min="2055" max="2055" width="25.28515625" style="6" customWidth="1"/>
    <col min="2056" max="2056" width="51.85546875" style="6" bestFit="1" customWidth="1"/>
    <col min="2057" max="2304" width="17" style="6"/>
    <col min="2305" max="2306" width="0" style="6" hidden="1" customWidth="1"/>
    <col min="2307" max="2307" width="15.140625" style="6" customWidth="1"/>
    <col min="2308" max="2308" width="66.28515625" style="6" bestFit="1" customWidth="1"/>
    <col min="2309" max="2309" width="44.28515625" style="6" bestFit="1" customWidth="1"/>
    <col min="2310" max="2310" width="19.140625" style="6" customWidth="1"/>
    <col min="2311" max="2311" width="25.28515625" style="6" customWidth="1"/>
    <col min="2312" max="2312" width="51.85546875" style="6" bestFit="1" customWidth="1"/>
    <col min="2313" max="2560" width="17" style="6"/>
    <col min="2561" max="2562" width="0" style="6" hidden="1" customWidth="1"/>
    <col min="2563" max="2563" width="15.140625" style="6" customWidth="1"/>
    <col min="2564" max="2564" width="66.28515625" style="6" bestFit="1" customWidth="1"/>
    <col min="2565" max="2565" width="44.28515625" style="6" bestFit="1" customWidth="1"/>
    <col min="2566" max="2566" width="19.140625" style="6" customWidth="1"/>
    <col min="2567" max="2567" width="25.28515625" style="6" customWidth="1"/>
    <col min="2568" max="2568" width="51.85546875" style="6" bestFit="1" customWidth="1"/>
    <col min="2569" max="2816" width="17" style="6"/>
    <col min="2817" max="2818" width="0" style="6" hidden="1" customWidth="1"/>
    <col min="2819" max="2819" width="15.140625" style="6" customWidth="1"/>
    <col min="2820" max="2820" width="66.28515625" style="6" bestFit="1" customWidth="1"/>
    <col min="2821" max="2821" width="44.28515625" style="6" bestFit="1" customWidth="1"/>
    <col min="2822" max="2822" width="19.140625" style="6" customWidth="1"/>
    <col min="2823" max="2823" width="25.28515625" style="6" customWidth="1"/>
    <col min="2824" max="2824" width="51.85546875" style="6" bestFit="1" customWidth="1"/>
    <col min="2825" max="3072" width="17" style="6"/>
    <col min="3073" max="3074" width="0" style="6" hidden="1" customWidth="1"/>
    <col min="3075" max="3075" width="15.140625" style="6" customWidth="1"/>
    <col min="3076" max="3076" width="66.28515625" style="6" bestFit="1" customWidth="1"/>
    <col min="3077" max="3077" width="44.28515625" style="6" bestFit="1" customWidth="1"/>
    <col min="3078" max="3078" width="19.140625" style="6" customWidth="1"/>
    <col min="3079" max="3079" width="25.28515625" style="6" customWidth="1"/>
    <col min="3080" max="3080" width="51.85546875" style="6" bestFit="1" customWidth="1"/>
    <col min="3081" max="3328" width="17" style="6"/>
    <col min="3329" max="3330" width="0" style="6" hidden="1" customWidth="1"/>
    <col min="3331" max="3331" width="15.140625" style="6" customWidth="1"/>
    <col min="3332" max="3332" width="66.28515625" style="6" bestFit="1" customWidth="1"/>
    <col min="3333" max="3333" width="44.28515625" style="6" bestFit="1" customWidth="1"/>
    <col min="3334" max="3334" width="19.140625" style="6" customWidth="1"/>
    <col min="3335" max="3335" width="25.28515625" style="6" customWidth="1"/>
    <col min="3336" max="3336" width="51.85546875" style="6" bestFit="1" customWidth="1"/>
    <col min="3337" max="3584" width="17" style="6"/>
    <col min="3585" max="3586" width="0" style="6" hidden="1" customWidth="1"/>
    <col min="3587" max="3587" width="15.140625" style="6" customWidth="1"/>
    <col min="3588" max="3588" width="66.28515625" style="6" bestFit="1" customWidth="1"/>
    <col min="3589" max="3589" width="44.28515625" style="6" bestFit="1" customWidth="1"/>
    <col min="3590" max="3590" width="19.140625" style="6" customWidth="1"/>
    <col min="3591" max="3591" width="25.28515625" style="6" customWidth="1"/>
    <col min="3592" max="3592" width="51.85546875" style="6" bestFit="1" customWidth="1"/>
    <col min="3593" max="3840" width="17" style="6"/>
    <col min="3841" max="3842" width="0" style="6" hidden="1" customWidth="1"/>
    <col min="3843" max="3843" width="15.140625" style="6" customWidth="1"/>
    <col min="3844" max="3844" width="66.28515625" style="6" bestFit="1" customWidth="1"/>
    <col min="3845" max="3845" width="44.28515625" style="6" bestFit="1" customWidth="1"/>
    <col min="3846" max="3846" width="19.140625" style="6" customWidth="1"/>
    <col min="3847" max="3847" width="25.28515625" style="6" customWidth="1"/>
    <col min="3848" max="3848" width="51.85546875" style="6" bestFit="1" customWidth="1"/>
    <col min="3849" max="4096" width="17" style="6"/>
    <col min="4097" max="4098" width="0" style="6" hidden="1" customWidth="1"/>
    <col min="4099" max="4099" width="15.140625" style="6" customWidth="1"/>
    <col min="4100" max="4100" width="66.28515625" style="6" bestFit="1" customWidth="1"/>
    <col min="4101" max="4101" width="44.28515625" style="6" bestFit="1" customWidth="1"/>
    <col min="4102" max="4102" width="19.140625" style="6" customWidth="1"/>
    <col min="4103" max="4103" width="25.28515625" style="6" customWidth="1"/>
    <col min="4104" max="4104" width="51.85546875" style="6" bestFit="1" customWidth="1"/>
    <col min="4105" max="4352" width="17" style="6"/>
    <col min="4353" max="4354" width="0" style="6" hidden="1" customWidth="1"/>
    <col min="4355" max="4355" width="15.140625" style="6" customWidth="1"/>
    <col min="4356" max="4356" width="66.28515625" style="6" bestFit="1" customWidth="1"/>
    <col min="4357" max="4357" width="44.28515625" style="6" bestFit="1" customWidth="1"/>
    <col min="4358" max="4358" width="19.140625" style="6" customWidth="1"/>
    <col min="4359" max="4359" width="25.28515625" style="6" customWidth="1"/>
    <col min="4360" max="4360" width="51.85546875" style="6" bestFit="1" customWidth="1"/>
    <col min="4361" max="4608" width="17" style="6"/>
    <col min="4609" max="4610" width="0" style="6" hidden="1" customWidth="1"/>
    <col min="4611" max="4611" width="15.140625" style="6" customWidth="1"/>
    <col min="4612" max="4612" width="66.28515625" style="6" bestFit="1" customWidth="1"/>
    <col min="4613" max="4613" width="44.28515625" style="6" bestFit="1" customWidth="1"/>
    <col min="4614" max="4614" width="19.140625" style="6" customWidth="1"/>
    <col min="4615" max="4615" width="25.28515625" style="6" customWidth="1"/>
    <col min="4616" max="4616" width="51.85546875" style="6" bestFit="1" customWidth="1"/>
    <col min="4617" max="4864" width="17" style="6"/>
    <col min="4865" max="4866" width="0" style="6" hidden="1" customWidth="1"/>
    <col min="4867" max="4867" width="15.140625" style="6" customWidth="1"/>
    <col min="4868" max="4868" width="66.28515625" style="6" bestFit="1" customWidth="1"/>
    <col min="4869" max="4869" width="44.28515625" style="6" bestFit="1" customWidth="1"/>
    <col min="4870" max="4870" width="19.140625" style="6" customWidth="1"/>
    <col min="4871" max="4871" width="25.28515625" style="6" customWidth="1"/>
    <col min="4872" max="4872" width="51.85546875" style="6" bestFit="1" customWidth="1"/>
    <col min="4873" max="5120" width="17" style="6"/>
    <col min="5121" max="5122" width="0" style="6" hidden="1" customWidth="1"/>
    <col min="5123" max="5123" width="15.140625" style="6" customWidth="1"/>
    <col min="5124" max="5124" width="66.28515625" style="6" bestFit="1" customWidth="1"/>
    <col min="5125" max="5125" width="44.28515625" style="6" bestFit="1" customWidth="1"/>
    <col min="5126" max="5126" width="19.140625" style="6" customWidth="1"/>
    <col min="5127" max="5127" width="25.28515625" style="6" customWidth="1"/>
    <col min="5128" max="5128" width="51.85546875" style="6" bestFit="1" customWidth="1"/>
    <col min="5129" max="5376" width="17" style="6"/>
    <col min="5377" max="5378" width="0" style="6" hidden="1" customWidth="1"/>
    <col min="5379" max="5379" width="15.140625" style="6" customWidth="1"/>
    <col min="5380" max="5380" width="66.28515625" style="6" bestFit="1" customWidth="1"/>
    <col min="5381" max="5381" width="44.28515625" style="6" bestFit="1" customWidth="1"/>
    <col min="5382" max="5382" width="19.140625" style="6" customWidth="1"/>
    <col min="5383" max="5383" width="25.28515625" style="6" customWidth="1"/>
    <col min="5384" max="5384" width="51.85546875" style="6" bestFit="1" customWidth="1"/>
    <col min="5385" max="5632" width="17" style="6"/>
    <col min="5633" max="5634" width="0" style="6" hidden="1" customWidth="1"/>
    <col min="5635" max="5635" width="15.140625" style="6" customWidth="1"/>
    <col min="5636" max="5636" width="66.28515625" style="6" bestFit="1" customWidth="1"/>
    <col min="5637" max="5637" width="44.28515625" style="6" bestFit="1" customWidth="1"/>
    <col min="5638" max="5638" width="19.140625" style="6" customWidth="1"/>
    <col min="5639" max="5639" width="25.28515625" style="6" customWidth="1"/>
    <col min="5640" max="5640" width="51.85546875" style="6" bestFit="1" customWidth="1"/>
    <col min="5641" max="5888" width="17" style="6"/>
    <col min="5889" max="5890" width="0" style="6" hidden="1" customWidth="1"/>
    <col min="5891" max="5891" width="15.140625" style="6" customWidth="1"/>
    <col min="5892" max="5892" width="66.28515625" style="6" bestFit="1" customWidth="1"/>
    <col min="5893" max="5893" width="44.28515625" style="6" bestFit="1" customWidth="1"/>
    <col min="5894" max="5894" width="19.140625" style="6" customWidth="1"/>
    <col min="5895" max="5895" width="25.28515625" style="6" customWidth="1"/>
    <col min="5896" max="5896" width="51.85546875" style="6" bestFit="1" customWidth="1"/>
    <col min="5897" max="6144" width="17" style="6"/>
    <col min="6145" max="6146" width="0" style="6" hidden="1" customWidth="1"/>
    <col min="6147" max="6147" width="15.140625" style="6" customWidth="1"/>
    <col min="6148" max="6148" width="66.28515625" style="6" bestFit="1" customWidth="1"/>
    <col min="6149" max="6149" width="44.28515625" style="6" bestFit="1" customWidth="1"/>
    <col min="6150" max="6150" width="19.140625" style="6" customWidth="1"/>
    <col min="6151" max="6151" width="25.28515625" style="6" customWidth="1"/>
    <col min="6152" max="6152" width="51.85546875" style="6" bestFit="1" customWidth="1"/>
    <col min="6153" max="6400" width="17" style="6"/>
    <col min="6401" max="6402" width="0" style="6" hidden="1" customWidth="1"/>
    <col min="6403" max="6403" width="15.140625" style="6" customWidth="1"/>
    <col min="6404" max="6404" width="66.28515625" style="6" bestFit="1" customWidth="1"/>
    <col min="6405" max="6405" width="44.28515625" style="6" bestFit="1" customWidth="1"/>
    <col min="6406" max="6406" width="19.140625" style="6" customWidth="1"/>
    <col min="6407" max="6407" width="25.28515625" style="6" customWidth="1"/>
    <col min="6408" max="6408" width="51.85546875" style="6" bestFit="1" customWidth="1"/>
    <col min="6409" max="6656" width="17" style="6"/>
    <col min="6657" max="6658" width="0" style="6" hidden="1" customWidth="1"/>
    <col min="6659" max="6659" width="15.140625" style="6" customWidth="1"/>
    <col min="6660" max="6660" width="66.28515625" style="6" bestFit="1" customWidth="1"/>
    <col min="6661" max="6661" width="44.28515625" style="6" bestFit="1" customWidth="1"/>
    <col min="6662" max="6662" width="19.140625" style="6" customWidth="1"/>
    <col min="6663" max="6663" width="25.28515625" style="6" customWidth="1"/>
    <col min="6664" max="6664" width="51.85546875" style="6" bestFit="1" customWidth="1"/>
    <col min="6665" max="6912" width="17" style="6"/>
    <col min="6913" max="6914" width="0" style="6" hidden="1" customWidth="1"/>
    <col min="6915" max="6915" width="15.140625" style="6" customWidth="1"/>
    <col min="6916" max="6916" width="66.28515625" style="6" bestFit="1" customWidth="1"/>
    <col min="6917" max="6917" width="44.28515625" style="6" bestFit="1" customWidth="1"/>
    <col min="6918" max="6918" width="19.140625" style="6" customWidth="1"/>
    <col min="6919" max="6919" width="25.28515625" style="6" customWidth="1"/>
    <col min="6920" max="6920" width="51.85546875" style="6" bestFit="1" customWidth="1"/>
    <col min="6921" max="7168" width="17" style="6"/>
    <col min="7169" max="7170" width="0" style="6" hidden="1" customWidth="1"/>
    <col min="7171" max="7171" width="15.140625" style="6" customWidth="1"/>
    <col min="7172" max="7172" width="66.28515625" style="6" bestFit="1" customWidth="1"/>
    <col min="7173" max="7173" width="44.28515625" style="6" bestFit="1" customWidth="1"/>
    <col min="7174" max="7174" width="19.140625" style="6" customWidth="1"/>
    <col min="7175" max="7175" width="25.28515625" style="6" customWidth="1"/>
    <col min="7176" max="7176" width="51.85546875" style="6" bestFit="1" customWidth="1"/>
    <col min="7177" max="7424" width="17" style="6"/>
    <col min="7425" max="7426" width="0" style="6" hidden="1" customWidth="1"/>
    <col min="7427" max="7427" width="15.140625" style="6" customWidth="1"/>
    <col min="7428" max="7428" width="66.28515625" style="6" bestFit="1" customWidth="1"/>
    <col min="7429" max="7429" width="44.28515625" style="6" bestFit="1" customWidth="1"/>
    <col min="7430" max="7430" width="19.140625" style="6" customWidth="1"/>
    <col min="7431" max="7431" width="25.28515625" style="6" customWidth="1"/>
    <col min="7432" max="7432" width="51.85546875" style="6" bestFit="1" customWidth="1"/>
    <col min="7433" max="7680" width="17" style="6"/>
    <col min="7681" max="7682" width="0" style="6" hidden="1" customWidth="1"/>
    <col min="7683" max="7683" width="15.140625" style="6" customWidth="1"/>
    <col min="7684" max="7684" width="66.28515625" style="6" bestFit="1" customWidth="1"/>
    <col min="7685" max="7685" width="44.28515625" style="6" bestFit="1" customWidth="1"/>
    <col min="7686" max="7686" width="19.140625" style="6" customWidth="1"/>
    <col min="7687" max="7687" width="25.28515625" style="6" customWidth="1"/>
    <col min="7688" max="7688" width="51.85546875" style="6" bestFit="1" customWidth="1"/>
    <col min="7689" max="7936" width="17" style="6"/>
    <col min="7937" max="7938" width="0" style="6" hidden="1" customWidth="1"/>
    <col min="7939" max="7939" width="15.140625" style="6" customWidth="1"/>
    <col min="7940" max="7940" width="66.28515625" style="6" bestFit="1" customWidth="1"/>
    <col min="7941" max="7941" width="44.28515625" style="6" bestFit="1" customWidth="1"/>
    <col min="7942" max="7942" width="19.140625" style="6" customWidth="1"/>
    <col min="7943" max="7943" width="25.28515625" style="6" customWidth="1"/>
    <col min="7944" max="7944" width="51.85546875" style="6" bestFit="1" customWidth="1"/>
    <col min="7945" max="8192" width="17" style="6"/>
    <col min="8193" max="8194" width="0" style="6" hidden="1" customWidth="1"/>
    <col min="8195" max="8195" width="15.140625" style="6" customWidth="1"/>
    <col min="8196" max="8196" width="66.28515625" style="6" bestFit="1" customWidth="1"/>
    <col min="8197" max="8197" width="44.28515625" style="6" bestFit="1" customWidth="1"/>
    <col min="8198" max="8198" width="19.140625" style="6" customWidth="1"/>
    <col min="8199" max="8199" width="25.28515625" style="6" customWidth="1"/>
    <col min="8200" max="8200" width="51.85546875" style="6" bestFit="1" customWidth="1"/>
    <col min="8201" max="8448" width="17" style="6"/>
    <col min="8449" max="8450" width="0" style="6" hidden="1" customWidth="1"/>
    <col min="8451" max="8451" width="15.140625" style="6" customWidth="1"/>
    <col min="8452" max="8452" width="66.28515625" style="6" bestFit="1" customWidth="1"/>
    <col min="8453" max="8453" width="44.28515625" style="6" bestFit="1" customWidth="1"/>
    <col min="8454" max="8454" width="19.140625" style="6" customWidth="1"/>
    <col min="8455" max="8455" width="25.28515625" style="6" customWidth="1"/>
    <col min="8456" max="8456" width="51.85546875" style="6" bestFit="1" customWidth="1"/>
    <col min="8457" max="8704" width="17" style="6"/>
    <col min="8705" max="8706" width="0" style="6" hidden="1" customWidth="1"/>
    <col min="8707" max="8707" width="15.140625" style="6" customWidth="1"/>
    <col min="8708" max="8708" width="66.28515625" style="6" bestFit="1" customWidth="1"/>
    <col min="8709" max="8709" width="44.28515625" style="6" bestFit="1" customWidth="1"/>
    <col min="8710" max="8710" width="19.140625" style="6" customWidth="1"/>
    <col min="8711" max="8711" width="25.28515625" style="6" customWidth="1"/>
    <col min="8712" max="8712" width="51.85546875" style="6" bestFit="1" customWidth="1"/>
    <col min="8713" max="8960" width="17" style="6"/>
    <col min="8961" max="8962" width="0" style="6" hidden="1" customWidth="1"/>
    <col min="8963" max="8963" width="15.140625" style="6" customWidth="1"/>
    <col min="8964" max="8964" width="66.28515625" style="6" bestFit="1" customWidth="1"/>
    <col min="8965" max="8965" width="44.28515625" style="6" bestFit="1" customWidth="1"/>
    <col min="8966" max="8966" width="19.140625" style="6" customWidth="1"/>
    <col min="8967" max="8967" width="25.28515625" style="6" customWidth="1"/>
    <col min="8968" max="8968" width="51.85546875" style="6" bestFit="1" customWidth="1"/>
    <col min="8969" max="9216" width="17" style="6"/>
    <col min="9217" max="9218" width="0" style="6" hidden="1" customWidth="1"/>
    <col min="9219" max="9219" width="15.140625" style="6" customWidth="1"/>
    <col min="9220" max="9220" width="66.28515625" style="6" bestFit="1" customWidth="1"/>
    <col min="9221" max="9221" width="44.28515625" style="6" bestFit="1" customWidth="1"/>
    <col min="9222" max="9222" width="19.140625" style="6" customWidth="1"/>
    <col min="9223" max="9223" width="25.28515625" style="6" customWidth="1"/>
    <col min="9224" max="9224" width="51.85546875" style="6" bestFit="1" customWidth="1"/>
    <col min="9225" max="9472" width="17" style="6"/>
    <col min="9473" max="9474" width="0" style="6" hidden="1" customWidth="1"/>
    <col min="9475" max="9475" width="15.140625" style="6" customWidth="1"/>
    <col min="9476" max="9476" width="66.28515625" style="6" bestFit="1" customWidth="1"/>
    <col min="9477" max="9477" width="44.28515625" style="6" bestFit="1" customWidth="1"/>
    <col min="9478" max="9478" width="19.140625" style="6" customWidth="1"/>
    <col min="9479" max="9479" width="25.28515625" style="6" customWidth="1"/>
    <col min="9480" max="9480" width="51.85546875" style="6" bestFit="1" customWidth="1"/>
    <col min="9481" max="9728" width="17" style="6"/>
    <col min="9729" max="9730" width="0" style="6" hidden="1" customWidth="1"/>
    <col min="9731" max="9731" width="15.140625" style="6" customWidth="1"/>
    <col min="9732" max="9732" width="66.28515625" style="6" bestFit="1" customWidth="1"/>
    <col min="9733" max="9733" width="44.28515625" style="6" bestFit="1" customWidth="1"/>
    <col min="9734" max="9734" width="19.140625" style="6" customWidth="1"/>
    <col min="9735" max="9735" width="25.28515625" style="6" customWidth="1"/>
    <col min="9736" max="9736" width="51.85546875" style="6" bestFit="1" customWidth="1"/>
    <col min="9737" max="9984" width="17" style="6"/>
    <col min="9985" max="9986" width="0" style="6" hidden="1" customWidth="1"/>
    <col min="9987" max="9987" width="15.140625" style="6" customWidth="1"/>
    <col min="9988" max="9988" width="66.28515625" style="6" bestFit="1" customWidth="1"/>
    <col min="9989" max="9989" width="44.28515625" style="6" bestFit="1" customWidth="1"/>
    <col min="9990" max="9990" width="19.140625" style="6" customWidth="1"/>
    <col min="9991" max="9991" width="25.28515625" style="6" customWidth="1"/>
    <col min="9992" max="9992" width="51.85546875" style="6" bestFit="1" customWidth="1"/>
    <col min="9993" max="10240" width="17" style="6"/>
    <col min="10241" max="10242" width="0" style="6" hidden="1" customWidth="1"/>
    <col min="10243" max="10243" width="15.140625" style="6" customWidth="1"/>
    <col min="10244" max="10244" width="66.28515625" style="6" bestFit="1" customWidth="1"/>
    <col min="10245" max="10245" width="44.28515625" style="6" bestFit="1" customWidth="1"/>
    <col min="10246" max="10246" width="19.140625" style="6" customWidth="1"/>
    <col min="10247" max="10247" width="25.28515625" style="6" customWidth="1"/>
    <col min="10248" max="10248" width="51.85546875" style="6" bestFit="1" customWidth="1"/>
    <col min="10249" max="10496" width="17" style="6"/>
    <col min="10497" max="10498" width="0" style="6" hidden="1" customWidth="1"/>
    <col min="10499" max="10499" width="15.140625" style="6" customWidth="1"/>
    <col min="10500" max="10500" width="66.28515625" style="6" bestFit="1" customWidth="1"/>
    <col min="10501" max="10501" width="44.28515625" style="6" bestFit="1" customWidth="1"/>
    <col min="10502" max="10502" width="19.140625" style="6" customWidth="1"/>
    <col min="10503" max="10503" width="25.28515625" style="6" customWidth="1"/>
    <col min="10504" max="10504" width="51.85546875" style="6" bestFit="1" customWidth="1"/>
    <col min="10505" max="10752" width="17" style="6"/>
    <col min="10753" max="10754" width="0" style="6" hidden="1" customWidth="1"/>
    <col min="10755" max="10755" width="15.140625" style="6" customWidth="1"/>
    <col min="10756" max="10756" width="66.28515625" style="6" bestFit="1" customWidth="1"/>
    <col min="10757" max="10757" width="44.28515625" style="6" bestFit="1" customWidth="1"/>
    <col min="10758" max="10758" width="19.140625" style="6" customWidth="1"/>
    <col min="10759" max="10759" width="25.28515625" style="6" customWidth="1"/>
    <col min="10760" max="10760" width="51.85546875" style="6" bestFit="1" customWidth="1"/>
    <col min="10761" max="11008" width="17" style="6"/>
    <col min="11009" max="11010" width="0" style="6" hidden="1" customWidth="1"/>
    <col min="11011" max="11011" width="15.140625" style="6" customWidth="1"/>
    <col min="11012" max="11012" width="66.28515625" style="6" bestFit="1" customWidth="1"/>
    <col min="11013" max="11013" width="44.28515625" style="6" bestFit="1" customWidth="1"/>
    <col min="11014" max="11014" width="19.140625" style="6" customWidth="1"/>
    <col min="11015" max="11015" width="25.28515625" style="6" customWidth="1"/>
    <col min="11016" max="11016" width="51.85546875" style="6" bestFit="1" customWidth="1"/>
    <col min="11017" max="11264" width="17" style="6"/>
    <col min="11265" max="11266" width="0" style="6" hidden="1" customWidth="1"/>
    <col min="11267" max="11267" width="15.140625" style="6" customWidth="1"/>
    <col min="11268" max="11268" width="66.28515625" style="6" bestFit="1" customWidth="1"/>
    <col min="11269" max="11269" width="44.28515625" style="6" bestFit="1" customWidth="1"/>
    <col min="11270" max="11270" width="19.140625" style="6" customWidth="1"/>
    <col min="11271" max="11271" width="25.28515625" style="6" customWidth="1"/>
    <col min="11272" max="11272" width="51.85546875" style="6" bestFit="1" customWidth="1"/>
    <col min="11273" max="11520" width="17" style="6"/>
    <col min="11521" max="11522" width="0" style="6" hidden="1" customWidth="1"/>
    <col min="11523" max="11523" width="15.140625" style="6" customWidth="1"/>
    <col min="11524" max="11524" width="66.28515625" style="6" bestFit="1" customWidth="1"/>
    <col min="11525" max="11525" width="44.28515625" style="6" bestFit="1" customWidth="1"/>
    <col min="11526" max="11526" width="19.140625" style="6" customWidth="1"/>
    <col min="11527" max="11527" width="25.28515625" style="6" customWidth="1"/>
    <col min="11528" max="11528" width="51.85546875" style="6" bestFit="1" customWidth="1"/>
    <col min="11529" max="11776" width="17" style="6"/>
    <col min="11777" max="11778" width="0" style="6" hidden="1" customWidth="1"/>
    <col min="11779" max="11779" width="15.140625" style="6" customWidth="1"/>
    <col min="11780" max="11780" width="66.28515625" style="6" bestFit="1" customWidth="1"/>
    <col min="11781" max="11781" width="44.28515625" style="6" bestFit="1" customWidth="1"/>
    <col min="11782" max="11782" width="19.140625" style="6" customWidth="1"/>
    <col min="11783" max="11783" width="25.28515625" style="6" customWidth="1"/>
    <col min="11784" max="11784" width="51.85546875" style="6" bestFit="1" customWidth="1"/>
    <col min="11785" max="12032" width="17" style="6"/>
    <col min="12033" max="12034" width="0" style="6" hidden="1" customWidth="1"/>
    <col min="12035" max="12035" width="15.140625" style="6" customWidth="1"/>
    <col min="12036" max="12036" width="66.28515625" style="6" bestFit="1" customWidth="1"/>
    <col min="12037" max="12037" width="44.28515625" style="6" bestFit="1" customWidth="1"/>
    <col min="12038" max="12038" width="19.140625" style="6" customWidth="1"/>
    <col min="12039" max="12039" width="25.28515625" style="6" customWidth="1"/>
    <col min="12040" max="12040" width="51.85546875" style="6" bestFit="1" customWidth="1"/>
    <col min="12041" max="12288" width="17" style="6"/>
    <col min="12289" max="12290" width="0" style="6" hidden="1" customWidth="1"/>
    <col min="12291" max="12291" width="15.140625" style="6" customWidth="1"/>
    <col min="12292" max="12292" width="66.28515625" style="6" bestFit="1" customWidth="1"/>
    <col min="12293" max="12293" width="44.28515625" style="6" bestFit="1" customWidth="1"/>
    <col min="12294" max="12294" width="19.140625" style="6" customWidth="1"/>
    <col min="12295" max="12295" width="25.28515625" style="6" customWidth="1"/>
    <col min="12296" max="12296" width="51.85546875" style="6" bestFit="1" customWidth="1"/>
    <col min="12297" max="12544" width="17" style="6"/>
    <col min="12545" max="12546" width="0" style="6" hidden="1" customWidth="1"/>
    <col min="12547" max="12547" width="15.140625" style="6" customWidth="1"/>
    <col min="12548" max="12548" width="66.28515625" style="6" bestFit="1" customWidth="1"/>
    <col min="12549" max="12549" width="44.28515625" style="6" bestFit="1" customWidth="1"/>
    <col min="12550" max="12550" width="19.140625" style="6" customWidth="1"/>
    <col min="12551" max="12551" width="25.28515625" style="6" customWidth="1"/>
    <col min="12552" max="12552" width="51.85546875" style="6" bestFit="1" customWidth="1"/>
    <col min="12553" max="12800" width="17" style="6"/>
    <col min="12801" max="12802" width="0" style="6" hidden="1" customWidth="1"/>
    <col min="12803" max="12803" width="15.140625" style="6" customWidth="1"/>
    <col min="12804" max="12804" width="66.28515625" style="6" bestFit="1" customWidth="1"/>
    <col min="12805" max="12805" width="44.28515625" style="6" bestFit="1" customWidth="1"/>
    <col min="12806" max="12806" width="19.140625" style="6" customWidth="1"/>
    <col min="12807" max="12807" width="25.28515625" style="6" customWidth="1"/>
    <col min="12808" max="12808" width="51.85546875" style="6" bestFit="1" customWidth="1"/>
    <col min="12809" max="13056" width="17" style="6"/>
    <col min="13057" max="13058" width="0" style="6" hidden="1" customWidth="1"/>
    <col min="13059" max="13059" width="15.140625" style="6" customWidth="1"/>
    <col min="13060" max="13060" width="66.28515625" style="6" bestFit="1" customWidth="1"/>
    <col min="13061" max="13061" width="44.28515625" style="6" bestFit="1" customWidth="1"/>
    <col min="13062" max="13062" width="19.140625" style="6" customWidth="1"/>
    <col min="13063" max="13063" width="25.28515625" style="6" customWidth="1"/>
    <col min="13064" max="13064" width="51.85546875" style="6" bestFit="1" customWidth="1"/>
    <col min="13065" max="13312" width="17" style="6"/>
    <col min="13313" max="13314" width="0" style="6" hidden="1" customWidth="1"/>
    <col min="13315" max="13315" width="15.140625" style="6" customWidth="1"/>
    <col min="13316" max="13316" width="66.28515625" style="6" bestFit="1" customWidth="1"/>
    <col min="13317" max="13317" width="44.28515625" style="6" bestFit="1" customWidth="1"/>
    <col min="13318" max="13318" width="19.140625" style="6" customWidth="1"/>
    <col min="13319" max="13319" width="25.28515625" style="6" customWidth="1"/>
    <col min="13320" max="13320" width="51.85546875" style="6" bestFit="1" customWidth="1"/>
    <col min="13321" max="13568" width="17" style="6"/>
    <col min="13569" max="13570" width="0" style="6" hidden="1" customWidth="1"/>
    <col min="13571" max="13571" width="15.140625" style="6" customWidth="1"/>
    <col min="13572" max="13572" width="66.28515625" style="6" bestFit="1" customWidth="1"/>
    <col min="13573" max="13573" width="44.28515625" style="6" bestFit="1" customWidth="1"/>
    <col min="13574" max="13574" width="19.140625" style="6" customWidth="1"/>
    <col min="13575" max="13575" width="25.28515625" style="6" customWidth="1"/>
    <col min="13576" max="13576" width="51.85546875" style="6" bestFit="1" customWidth="1"/>
    <col min="13577" max="13824" width="17" style="6"/>
    <col min="13825" max="13826" width="0" style="6" hidden="1" customWidth="1"/>
    <col min="13827" max="13827" width="15.140625" style="6" customWidth="1"/>
    <col min="13828" max="13828" width="66.28515625" style="6" bestFit="1" customWidth="1"/>
    <col min="13829" max="13829" width="44.28515625" style="6" bestFit="1" customWidth="1"/>
    <col min="13830" max="13830" width="19.140625" style="6" customWidth="1"/>
    <col min="13831" max="13831" width="25.28515625" style="6" customWidth="1"/>
    <col min="13832" max="13832" width="51.85546875" style="6" bestFit="1" customWidth="1"/>
    <col min="13833" max="14080" width="17" style="6"/>
    <col min="14081" max="14082" width="0" style="6" hidden="1" customWidth="1"/>
    <col min="14083" max="14083" width="15.140625" style="6" customWidth="1"/>
    <col min="14084" max="14084" width="66.28515625" style="6" bestFit="1" customWidth="1"/>
    <col min="14085" max="14085" width="44.28515625" style="6" bestFit="1" customWidth="1"/>
    <col min="14086" max="14086" width="19.140625" style="6" customWidth="1"/>
    <col min="14087" max="14087" width="25.28515625" style="6" customWidth="1"/>
    <col min="14088" max="14088" width="51.85546875" style="6" bestFit="1" customWidth="1"/>
    <col min="14089" max="14336" width="17" style="6"/>
    <col min="14337" max="14338" width="0" style="6" hidden="1" customWidth="1"/>
    <col min="14339" max="14339" width="15.140625" style="6" customWidth="1"/>
    <col min="14340" max="14340" width="66.28515625" style="6" bestFit="1" customWidth="1"/>
    <col min="14341" max="14341" width="44.28515625" style="6" bestFit="1" customWidth="1"/>
    <col min="14342" max="14342" width="19.140625" style="6" customWidth="1"/>
    <col min="14343" max="14343" width="25.28515625" style="6" customWidth="1"/>
    <col min="14344" max="14344" width="51.85546875" style="6" bestFit="1" customWidth="1"/>
    <col min="14345" max="14592" width="17" style="6"/>
    <col min="14593" max="14594" width="0" style="6" hidden="1" customWidth="1"/>
    <col min="14595" max="14595" width="15.140625" style="6" customWidth="1"/>
    <col min="14596" max="14596" width="66.28515625" style="6" bestFit="1" customWidth="1"/>
    <col min="14597" max="14597" width="44.28515625" style="6" bestFit="1" customWidth="1"/>
    <col min="14598" max="14598" width="19.140625" style="6" customWidth="1"/>
    <col min="14599" max="14599" width="25.28515625" style="6" customWidth="1"/>
    <col min="14600" max="14600" width="51.85546875" style="6" bestFit="1" customWidth="1"/>
    <col min="14601" max="14848" width="17" style="6"/>
    <col min="14849" max="14850" width="0" style="6" hidden="1" customWidth="1"/>
    <col min="14851" max="14851" width="15.140625" style="6" customWidth="1"/>
    <col min="14852" max="14852" width="66.28515625" style="6" bestFit="1" customWidth="1"/>
    <col min="14853" max="14853" width="44.28515625" style="6" bestFit="1" customWidth="1"/>
    <col min="14854" max="14854" width="19.140625" style="6" customWidth="1"/>
    <col min="14855" max="14855" width="25.28515625" style="6" customWidth="1"/>
    <col min="14856" max="14856" width="51.85546875" style="6" bestFit="1" customWidth="1"/>
    <col min="14857" max="15104" width="17" style="6"/>
    <col min="15105" max="15106" width="0" style="6" hidden="1" customWidth="1"/>
    <col min="15107" max="15107" width="15.140625" style="6" customWidth="1"/>
    <col min="15108" max="15108" width="66.28515625" style="6" bestFit="1" customWidth="1"/>
    <col min="15109" max="15109" width="44.28515625" style="6" bestFit="1" customWidth="1"/>
    <col min="15110" max="15110" width="19.140625" style="6" customWidth="1"/>
    <col min="15111" max="15111" width="25.28515625" style="6" customWidth="1"/>
    <col min="15112" max="15112" width="51.85546875" style="6" bestFit="1" customWidth="1"/>
    <col min="15113" max="15360" width="17" style="6"/>
    <col min="15361" max="15362" width="0" style="6" hidden="1" customWidth="1"/>
    <col min="15363" max="15363" width="15.140625" style="6" customWidth="1"/>
    <col min="15364" max="15364" width="66.28515625" style="6" bestFit="1" customWidth="1"/>
    <col min="15365" max="15365" width="44.28515625" style="6" bestFit="1" customWidth="1"/>
    <col min="15366" max="15366" width="19.140625" style="6" customWidth="1"/>
    <col min="15367" max="15367" width="25.28515625" style="6" customWidth="1"/>
    <col min="15368" max="15368" width="51.85546875" style="6" bestFit="1" customWidth="1"/>
    <col min="15369" max="15616" width="17" style="6"/>
    <col min="15617" max="15618" width="0" style="6" hidden="1" customWidth="1"/>
    <col min="15619" max="15619" width="15.140625" style="6" customWidth="1"/>
    <col min="15620" max="15620" width="66.28515625" style="6" bestFit="1" customWidth="1"/>
    <col min="15621" max="15621" width="44.28515625" style="6" bestFit="1" customWidth="1"/>
    <col min="15622" max="15622" width="19.140625" style="6" customWidth="1"/>
    <col min="15623" max="15623" width="25.28515625" style="6" customWidth="1"/>
    <col min="15624" max="15624" width="51.85546875" style="6" bestFit="1" customWidth="1"/>
    <col min="15625" max="15872" width="17" style="6"/>
    <col min="15873" max="15874" width="0" style="6" hidden="1" customWidth="1"/>
    <col min="15875" max="15875" width="15.140625" style="6" customWidth="1"/>
    <col min="15876" max="15876" width="66.28515625" style="6" bestFit="1" customWidth="1"/>
    <col min="15877" max="15877" width="44.28515625" style="6" bestFit="1" customWidth="1"/>
    <col min="15878" max="15878" width="19.140625" style="6" customWidth="1"/>
    <col min="15879" max="15879" width="25.28515625" style="6" customWidth="1"/>
    <col min="15880" max="15880" width="51.85546875" style="6" bestFit="1" customWidth="1"/>
    <col min="15881" max="16128" width="17" style="6"/>
    <col min="16129" max="16130" width="0" style="6" hidden="1" customWidth="1"/>
    <col min="16131" max="16131" width="15.140625" style="6" customWidth="1"/>
    <col min="16132" max="16132" width="66.28515625" style="6" bestFit="1" customWidth="1"/>
    <col min="16133" max="16133" width="44.28515625" style="6" bestFit="1" customWidth="1"/>
    <col min="16134" max="16134" width="19.140625" style="6" customWidth="1"/>
    <col min="16135" max="16135" width="25.28515625" style="6" customWidth="1"/>
    <col min="16136" max="16136" width="51.85546875" style="6" bestFit="1" customWidth="1"/>
    <col min="16137" max="16384" width="17" style="6"/>
  </cols>
  <sheetData>
    <row r="1" spans="3:12" ht="15.75" customHeight="1" x14ac:dyDescent="0.2">
      <c r="C1" s="1"/>
      <c r="D1" s="2" t="s">
        <v>0</v>
      </c>
      <c r="E1" s="3"/>
      <c r="F1" s="4" t="s">
        <v>1</v>
      </c>
      <c r="G1" s="4"/>
      <c r="H1" s="5"/>
    </row>
    <row r="2" spans="3:12" ht="15.75" customHeight="1" x14ac:dyDescent="0.2">
      <c r="C2" s="7"/>
      <c r="D2" s="8" t="s">
        <v>2</v>
      </c>
      <c r="E2" s="9"/>
      <c r="F2" s="10" t="s">
        <v>3</v>
      </c>
      <c r="G2" s="10" t="s">
        <v>4</v>
      </c>
      <c r="H2" s="5"/>
    </row>
    <row r="3" spans="3:12" ht="15.75" customHeight="1" x14ac:dyDescent="0.2">
      <c r="C3" s="7"/>
      <c r="D3" s="8" t="s">
        <v>5</v>
      </c>
      <c r="E3" s="9"/>
      <c r="F3" s="11"/>
      <c r="G3" s="11"/>
      <c r="H3" s="5"/>
    </row>
    <row r="4" spans="3:12" ht="15.75" customHeight="1" x14ac:dyDescent="0.2">
      <c r="C4" s="7"/>
      <c r="D4" s="12" t="s">
        <v>6</v>
      </c>
      <c r="E4" s="13"/>
      <c r="F4" s="14"/>
      <c r="G4" s="14"/>
      <c r="H4" s="5"/>
    </row>
    <row r="5" spans="3:12" ht="15.75" customHeight="1" x14ac:dyDescent="0.2">
      <c r="C5" s="15"/>
      <c r="D5" s="12" t="s">
        <v>7</v>
      </c>
      <c r="E5" s="16"/>
      <c r="F5" s="17" t="s">
        <v>8</v>
      </c>
      <c r="G5" s="17">
        <v>1</v>
      </c>
      <c r="H5" s="5"/>
      <c r="I5" s="18"/>
      <c r="J5" s="18"/>
    </row>
    <row r="6" spans="3:12" ht="15.75" customHeight="1" x14ac:dyDescent="0.2">
      <c r="C6" s="19"/>
      <c r="D6" s="20" t="s">
        <v>9</v>
      </c>
      <c r="E6" s="21"/>
      <c r="F6" s="22"/>
      <c r="G6" s="17"/>
      <c r="H6" s="5"/>
      <c r="I6" s="18"/>
      <c r="J6" s="18"/>
    </row>
    <row r="7" spans="3:12" ht="18.75" x14ac:dyDescent="0.2">
      <c r="C7" s="23" t="s">
        <v>10</v>
      </c>
      <c r="D7" s="23"/>
      <c r="E7" s="24" t="s">
        <v>11</v>
      </c>
      <c r="F7" s="25" t="s">
        <v>12</v>
      </c>
      <c r="G7" s="26" t="s">
        <v>13</v>
      </c>
      <c r="H7" s="5"/>
      <c r="I7" s="27"/>
      <c r="J7" s="27"/>
      <c r="K7" s="27"/>
    </row>
    <row r="8" spans="3:12" ht="20.100000000000001" customHeight="1" x14ac:dyDescent="0.2">
      <c r="C8" s="20" t="s">
        <v>14</v>
      </c>
      <c r="D8" s="21"/>
      <c r="E8" s="28" t="s">
        <v>15</v>
      </c>
      <c r="F8" s="29" t="s">
        <v>16</v>
      </c>
      <c r="G8" s="30" t="s">
        <v>17</v>
      </c>
      <c r="H8" s="5"/>
      <c r="I8" s="27"/>
      <c r="J8" s="27"/>
      <c r="K8" s="27"/>
    </row>
    <row r="9" spans="3:12" ht="20.100000000000001" customHeight="1" x14ac:dyDescent="0.2">
      <c r="C9" s="31" t="s">
        <v>18</v>
      </c>
      <c r="D9" s="32"/>
      <c r="E9" s="33"/>
      <c r="F9" s="34" t="s">
        <v>19</v>
      </c>
      <c r="G9" s="35"/>
      <c r="H9" s="5"/>
      <c r="I9" s="27"/>
      <c r="J9" s="27"/>
      <c r="K9" s="27"/>
    </row>
    <row r="10" spans="3:12" ht="20.25" customHeight="1" x14ac:dyDescent="0.2">
      <c r="C10" s="36" t="s">
        <v>20</v>
      </c>
      <c r="D10" s="36"/>
      <c r="E10" s="37"/>
      <c r="F10" s="38" t="s">
        <v>21</v>
      </c>
      <c r="G10" s="39">
        <v>43920</v>
      </c>
      <c r="H10" s="40"/>
      <c r="I10" s="27"/>
      <c r="J10" s="27"/>
      <c r="K10" s="27"/>
    </row>
    <row r="11" spans="3:12" ht="25.5" customHeight="1" x14ac:dyDescent="0.2">
      <c r="C11" s="41" t="s">
        <v>22</v>
      </c>
      <c r="D11" s="41"/>
      <c r="E11" s="41"/>
      <c r="F11" s="42" t="s">
        <v>23</v>
      </c>
      <c r="G11" s="43"/>
      <c r="H11" s="40"/>
      <c r="I11" s="27"/>
      <c r="J11" s="27"/>
      <c r="K11" s="27"/>
    </row>
    <row r="12" spans="3:12" ht="18" customHeight="1" x14ac:dyDescent="0.2">
      <c r="C12" s="44" t="s">
        <v>24</v>
      </c>
      <c r="D12" s="44"/>
      <c r="E12" s="44"/>
      <c r="F12" s="45">
        <v>0</v>
      </c>
      <c r="G12" s="45"/>
      <c r="H12" s="40"/>
      <c r="I12" s="27"/>
      <c r="J12" s="46"/>
      <c r="K12" s="46"/>
      <c r="L12" s="47"/>
    </row>
    <row r="13" spans="3:12" ht="18" customHeight="1" x14ac:dyDescent="0.2">
      <c r="C13" s="44" t="s">
        <v>25</v>
      </c>
      <c r="D13" s="44"/>
      <c r="E13" s="44"/>
      <c r="F13" s="48">
        <v>0</v>
      </c>
      <c r="G13" s="49"/>
      <c r="H13" s="40"/>
      <c r="I13" s="27"/>
      <c r="J13" s="46"/>
      <c r="K13" s="46"/>
      <c r="L13" s="47"/>
    </row>
    <row r="14" spans="3:12" ht="18" customHeight="1" x14ac:dyDescent="0.2">
      <c r="C14" s="44" t="s">
        <v>26</v>
      </c>
      <c r="D14" s="44"/>
      <c r="E14" s="44"/>
      <c r="F14" s="48">
        <v>0</v>
      </c>
      <c r="G14" s="49"/>
      <c r="H14" s="40"/>
      <c r="I14" s="27"/>
      <c r="J14" s="46"/>
      <c r="K14" s="46"/>
    </row>
    <row r="15" spans="3:12" ht="18" customHeight="1" x14ac:dyDescent="0.2">
      <c r="C15" s="44" t="s">
        <v>27</v>
      </c>
      <c r="D15" s="44"/>
      <c r="E15" s="44"/>
      <c r="F15" s="48">
        <v>0</v>
      </c>
      <c r="G15" s="49"/>
      <c r="H15" s="40"/>
      <c r="I15" s="27"/>
      <c r="J15" s="46"/>
      <c r="K15" s="46"/>
    </row>
    <row r="16" spans="3:12" ht="18" customHeight="1" x14ac:dyDescent="0.2">
      <c r="C16" s="44" t="s">
        <v>28</v>
      </c>
      <c r="D16" s="44"/>
      <c r="E16" s="44"/>
      <c r="F16" s="48">
        <v>0</v>
      </c>
      <c r="G16" s="49"/>
      <c r="H16" s="40"/>
      <c r="I16" s="27"/>
      <c r="J16" s="46"/>
      <c r="K16" s="46"/>
    </row>
    <row r="17" spans="1:11" ht="18" customHeight="1" x14ac:dyDescent="0.2">
      <c r="C17" s="51" t="s">
        <v>29</v>
      </c>
      <c r="D17" s="51"/>
      <c r="E17" s="51"/>
      <c r="F17" s="48">
        <v>0</v>
      </c>
      <c r="G17" s="49"/>
      <c r="H17" s="40"/>
      <c r="I17" s="27"/>
      <c r="J17" s="46"/>
      <c r="K17" s="46"/>
    </row>
    <row r="18" spans="1:11" ht="18" customHeight="1" x14ac:dyDescent="0.2">
      <c r="C18" s="41" t="s">
        <v>30</v>
      </c>
      <c r="D18" s="41"/>
      <c r="E18" s="41"/>
      <c r="F18" s="52">
        <f>SUM(F12:G16)-F17</f>
        <v>0</v>
      </c>
      <c r="G18" s="53"/>
      <c r="H18" s="40"/>
      <c r="I18" s="27"/>
      <c r="J18" s="46"/>
      <c r="K18" s="46"/>
    </row>
    <row r="19" spans="1:11" ht="18" customHeight="1" x14ac:dyDescent="0.2">
      <c r="C19" s="44" t="s">
        <v>31</v>
      </c>
      <c r="D19" s="44"/>
      <c r="E19" s="44"/>
      <c r="F19" s="48">
        <v>649.03</v>
      </c>
      <c r="G19" s="49"/>
      <c r="H19" s="54"/>
      <c r="I19" s="27"/>
      <c r="J19" s="46"/>
      <c r="K19" s="46"/>
    </row>
    <row r="20" spans="1:11" ht="18" customHeight="1" x14ac:dyDescent="0.2">
      <c r="C20" s="55" t="s">
        <v>32</v>
      </c>
      <c r="D20" s="55"/>
      <c r="E20" s="55"/>
      <c r="F20" s="56">
        <v>0</v>
      </c>
      <c r="G20" s="57"/>
      <c r="H20" s="40"/>
      <c r="I20" s="27"/>
      <c r="J20" s="46"/>
      <c r="K20" s="46"/>
    </row>
    <row r="21" spans="1:11" ht="18" customHeight="1" x14ac:dyDescent="0.2">
      <c r="C21" s="44" t="s">
        <v>33</v>
      </c>
      <c r="D21" s="44"/>
      <c r="E21" s="44"/>
      <c r="F21" s="48">
        <v>0</v>
      </c>
      <c r="G21" s="49"/>
      <c r="H21" s="40"/>
      <c r="I21" s="27"/>
      <c r="J21" s="46"/>
      <c r="K21" s="46"/>
    </row>
    <row r="22" spans="1:11" ht="18" customHeight="1" x14ac:dyDescent="0.2">
      <c r="C22" s="44" t="s">
        <v>34</v>
      </c>
      <c r="D22" s="44"/>
      <c r="E22" s="44"/>
      <c r="F22" s="48">
        <v>0</v>
      </c>
      <c r="G22" s="49"/>
      <c r="H22" s="40"/>
      <c r="I22" s="27"/>
      <c r="J22" s="46"/>
      <c r="K22" s="46"/>
    </row>
    <row r="23" spans="1:11" ht="18" customHeight="1" x14ac:dyDescent="0.2">
      <c r="C23" s="44" t="s">
        <v>35</v>
      </c>
      <c r="D23" s="44"/>
      <c r="E23" s="44"/>
      <c r="F23" s="48">
        <v>0</v>
      </c>
      <c r="G23" s="49"/>
      <c r="H23" s="40"/>
      <c r="I23" s="27"/>
      <c r="J23" s="46"/>
      <c r="K23" s="46"/>
    </row>
    <row r="24" spans="1:11" ht="18" customHeight="1" x14ac:dyDescent="0.2">
      <c r="C24" s="44" t="s">
        <v>36</v>
      </c>
      <c r="D24" s="44"/>
      <c r="E24" s="44"/>
      <c r="F24" s="48">
        <v>0</v>
      </c>
      <c r="G24" s="49"/>
      <c r="H24" s="40"/>
      <c r="I24" s="27"/>
      <c r="J24" s="46"/>
      <c r="K24" s="46"/>
    </row>
    <row r="25" spans="1:11" ht="18" customHeight="1" x14ac:dyDescent="0.2">
      <c r="C25" s="58" t="s">
        <v>37</v>
      </c>
      <c r="D25" s="58"/>
      <c r="E25" s="58"/>
      <c r="F25" s="59">
        <f>SUM(F19:G24)</f>
        <v>649.03</v>
      </c>
      <c r="G25" s="60"/>
      <c r="H25" s="40"/>
      <c r="I25" s="27"/>
      <c r="J25" s="46"/>
      <c r="K25" s="46"/>
    </row>
    <row r="26" spans="1:11" ht="18" customHeight="1" x14ac:dyDescent="0.2">
      <c r="C26" s="41" t="s">
        <v>38</v>
      </c>
      <c r="D26" s="41"/>
      <c r="E26" s="41"/>
      <c r="F26" s="52">
        <f>F25+F18</f>
        <v>649.03</v>
      </c>
      <c r="G26" s="53"/>
      <c r="H26" s="40"/>
      <c r="I26" s="27"/>
      <c r="J26" s="46"/>
      <c r="K26" s="46"/>
    </row>
    <row r="27" spans="1:11" ht="6" customHeight="1" x14ac:dyDescent="0.2">
      <c r="C27" s="61"/>
      <c r="D27" s="61"/>
      <c r="E27" s="61"/>
      <c r="F27" s="62"/>
      <c r="G27" s="63"/>
      <c r="H27" s="64"/>
      <c r="I27" s="27"/>
      <c r="J27" s="46"/>
      <c r="K27" s="46"/>
    </row>
    <row r="28" spans="1:11" ht="27" customHeight="1" x14ac:dyDescent="0.2">
      <c r="C28" s="65" t="s">
        <v>39</v>
      </c>
      <c r="D28" s="65"/>
      <c r="E28" s="65"/>
      <c r="F28" s="66" t="s">
        <v>23</v>
      </c>
      <c r="G28" s="67"/>
      <c r="H28" s="64"/>
      <c r="I28" s="27"/>
      <c r="J28" s="46"/>
      <c r="K28" s="46"/>
    </row>
    <row r="29" spans="1:11" ht="18" customHeight="1" x14ac:dyDescent="0.2">
      <c r="C29" s="68" t="s">
        <v>40</v>
      </c>
      <c r="D29" s="68"/>
      <c r="E29" s="68"/>
      <c r="F29" s="69">
        <f>F30+SUM(F36:F39)</f>
        <v>934182.44</v>
      </c>
      <c r="G29" s="70"/>
      <c r="H29" s="71"/>
      <c r="I29" s="72"/>
      <c r="J29" s="46"/>
      <c r="K29" s="46"/>
    </row>
    <row r="30" spans="1:11" ht="18" customHeight="1" x14ac:dyDescent="0.2">
      <c r="A30" s="73"/>
      <c r="C30" s="74" t="s">
        <v>41</v>
      </c>
      <c r="D30" s="74"/>
      <c r="E30" s="74"/>
      <c r="F30" s="75">
        <f>F31+F34+F35</f>
        <v>840207.87999999989</v>
      </c>
      <c r="G30" s="76"/>
      <c r="H30" s="71"/>
      <c r="I30" s="72"/>
      <c r="J30" s="46"/>
      <c r="K30" s="46"/>
    </row>
    <row r="31" spans="1:11" ht="18" customHeight="1" x14ac:dyDescent="0.2">
      <c r="C31" s="77" t="s">
        <v>42</v>
      </c>
      <c r="D31" s="77"/>
      <c r="E31" s="77"/>
      <c r="F31" s="78">
        <f>F32+F33</f>
        <v>640428.62999999989</v>
      </c>
      <c r="G31" s="79"/>
      <c r="H31" s="71"/>
      <c r="I31" s="72"/>
      <c r="J31" s="46"/>
      <c r="K31" s="46"/>
    </row>
    <row r="32" spans="1:11" ht="18" customHeight="1" x14ac:dyDescent="0.2">
      <c r="A32" s="73" t="s">
        <v>43</v>
      </c>
      <c r="B32" s="50" t="s">
        <v>44</v>
      </c>
      <c r="C32" s="80" t="s">
        <v>45</v>
      </c>
      <c r="D32" s="80"/>
      <c r="E32" s="80"/>
      <c r="F32" s="81">
        <f>'[1]TCE - ANEXO II - Preencher'!X1</f>
        <v>15418</v>
      </c>
      <c r="G32" s="82"/>
      <c r="H32" s="71"/>
      <c r="I32" s="72"/>
      <c r="J32" s="46"/>
      <c r="K32" s="46"/>
    </row>
    <row r="33" spans="1:14" ht="18" customHeight="1" x14ac:dyDescent="0.2">
      <c r="A33" s="73" t="s">
        <v>46</v>
      </c>
      <c r="B33" s="50" t="s">
        <v>44</v>
      </c>
      <c r="C33" s="80" t="s">
        <v>47</v>
      </c>
      <c r="D33" s="80"/>
      <c r="E33" s="80"/>
      <c r="F33" s="81">
        <f>'[1]TCE - ANEXO II - Preencher'!X2</f>
        <v>625010.62999999989</v>
      </c>
      <c r="G33" s="82"/>
      <c r="H33" s="71"/>
      <c r="I33" s="72"/>
      <c r="J33" s="46"/>
      <c r="K33" s="46"/>
    </row>
    <row r="34" spans="1:14" ht="18" customHeight="1" x14ac:dyDescent="0.2">
      <c r="A34" s="73" t="s">
        <v>48</v>
      </c>
      <c r="B34" s="50" t="s">
        <v>44</v>
      </c>
      <c r="C34" s="80" t="s">
        <v>49</v>
      </c>
      <c r="D34" s="80"/>
      <c r="E34" s="80"/>
      <c r="F34" s="81">
        <f>'[1]TCE - ANEXO II - Preencher'!X4</f>
        <v>0</v>
      </c>
      <c r="G34" s="82"/>
      <c r="H34" s="71"/>
      <c r="I34" s="72"/>
      <c r="J34" s="46"/>
      <c r="K34" s="46"/>
    </row>
    <row r="35" spans="1:14" ht="18" customHeight="1" x14ac:dyDescent="0.2">
      <c r="A35" s="73" t="s">
        <v>50</v>
      </c>
      <c r="B35" s="50" t="s">
        <v>44</v>
      </c>
      <c r="C35" s="80" t="s">
        <v>51</v>
      </c>
      <c r="D35" s="80"/>
      <c r="E35" s="80"/>
      <c r="F35" s="81">
        <f>'[1]TCE - ANEXO II - Preencher'!X3</f>
        <v>199779.25000000006</v>
      </c>
      <c r="G35" s="82"/>
      <c r="H35" s="71"/>
      <c r="I35" s="72"/>
      <c r="J35" s="46"/>
      <c r="K35" s="46"/>
      <c r="M35" s="83"/>
    </row>
    <row r="36" spans="1:14" ht="18" customHeight="1" x14ac:dyDescent="0.2">
      <c r="A36" t="s">
        <v>52</v>
      </c>
      <c r="B36" s="50" t="s">
        <v>53</v>
      </c>
      <c r="C36" s="80" t="s">
        <v>54</v>
      </c>
      <c r="D36" s="80"/>
      <c r="E36" s="80"/>
      <c r="F36" s="81">
        <f>'[1]MEM.CÁLC.FP.'!G19</f>
        <v>70345.740000000005</v>
      </c>
      <c r="G36" s="82"/>
      <c r="H36" s="71"/>
      <c r="I36" s="72"/>
      <c r="J36" s="46"/>
      <c r="K36" s="46"/>
      <c r="L36" s="83"/>
      <c r="M36" s="84"/>
    </row>
    <row r="37" spans="1:14" ht="18" customHeight="1" x14ac:dyDescent="0.2">
      <c r="A37" t="s">
        <v>55</v>
      </c>
      <c r="B37" s="50" t="s">
        <v>53</v>
      </c>
      <c r="C37" s="80" t="s">
        <v>56</v>
      </c>
      <c r="D37" s="80"/>
      <c r="E37" s="80"/>
      <c r="F37" s="81" t="str">
        <f>IF(G7="SIM","",'[1]MEM.CÁLC.FP.'!$D$93)</f>
        <v/>
      </c>
      <c r="G37" s="82"/>
      <c r="H37" s="71"/>
      <c r="I37" s="72"/>
      <c r="J37" s="46"/>
      <c r="K37" s="46"/>
      <c r="L37" s="83"/>
      <c r="M37" s="84"/>
      <c r="N37" s="47"/>
    </row>
    <row r="38" spans="1:14" ht="18" customHeight="1" x14ac:dyDescent="0.2">
      <c r="A38" s="85" t="s">
        <v>57</v>
      </c>
      <c r="B38" s="86" t="s">
        <v>58</v>
      </c>
      <c r="C38" s="80" t="s">
        <v>59</v>
      </c>
      <c r="D38" s="80"/>
      <c r="E38" s="80"/>
      <c r="F38" s="81">
        <f>'[1]MEM.CÁLC.FP.'!$C$96</f>
        <v>10417.290000000001</v>
      </c>
      <c r="G38" s="82"/>
      <c r="H38" s="71"/>
      <c r="I38" s="72"/>
      <c r="J38" s="46"/>
      <c r="K38" s="46"/>
      <c r="M38" s="84"/>
    </row>
    <row r="39" spans="1:14" ht="18" customHeight="1" x14ac:dyDescent="0.2">
      <c r="C39" s="87" t="s">
        <v>60</v>
      </c>
      <c r="D39" s="87"/>
      <c r="E39" s="87"/>
      <c r="F39" s="88">
        <f>F40+F44+F48</f>
        <v>13211.530000000002</v>
      </c>
      <c r="G39" s="89"/>
      <c r="H39" s="71"/>
      <c r="I39" s="72"/>
      <c r="J39" s="46"/>
      <c r="K39" s="46"/>
    </row>
    <row r="40" spans="1:14" ht="18" customHeight="1" x14ac:dyDescent="0.2">
      <c r="C40" s="90" t="s">
        <v>61</v>
      </c>
      <c r="D40" s="90"/>
      <c r="E40" s="90"/>
      <c r="F40" s="91">
        <f>SUM(F41:G43)</f>
        <v>0</v>
      </c>
      <c r="G40" s="92"/>
      <c r="H40" s="71"/>
      <c r="I40" s="93"/>
      <c r="J40" s="46"/>
      <c r="K40" s="46"/>
    </row>
    <row r="41" spans="1:14" ht="18" customHeight="1" x14ac:dyDescent="0.2">
      <c r="C41" s="94" t="s">
        <v>62</v>
      </c>
      <c r="D41" s="94"/>
      <c r="E41" s="94"/>
      <c r="F41" s="81">
        <f>SUM('[1]MEM.CÁLC.FP.'!D6:D7)</f>
        <v>0</v>
      </c>
      <c r="G41" s="82"/>
      <c r="H41" s="71"/>
      <c r="I41" s="93"/>
      <c r="J41" s="46"/>
      <c r="K41" s="46"/>
    </row>
    <row r="42" spans="1:14" ht="18" customHeight="1" x14ac:dyDescent="0.2">
      <c r="A42" t="s">
        <v>52</v>
      </c>
      <c r="B42" s="50" t="s">
        <v>53</v>
      </c>
      <c r="C42" s="94" t="s">
        <v>63</v>
      </c>
      <c r="D42" s="94"/>
      <c r="E42" s="94"/>
      <c r="F42" s="81">
        <f>SUM('[1]MEM.CÁLC.FP.'!F6:F7)</f>
        <v>0</v>
      </c>
      <c r="G42" s="82"/>
      <c r="H42" s="71"/>
      <c r="I42" s="93"/>
      <c r="J42" s="46"/>
      <c r="K42" s="46"/>
    </row>
    <row r="43" spans="1:14" ht="18" customHeight="1" x14ac:dyDescent="0.2">
      <c r="A43" t="s">
        <v>55</v>
      </c>
      <c r="B43" s="50" t="s">
        <v>53</v>
      </c>
      <c r="C43" s="94" t="s">
        <v>64</v>
      </c>
      <c r="D43" s="94"/>
      <c r="E43" s="94"/>
      <c r="F43" s="95" t="str">
        <f>IF(G7="SIM","",SUM('[1]MEM.CÁLC.FP.'!G6:G7))</f>
        <v/>
      </c>
      <c r="G43" s="96"/>
      <c r="H43" s="71"/>
      <c r="I43" s="93"/>
      <c r="J43" s="46"/>
      <c r="K43" s="46"/>
    </row>
    <row r="44" spans="1:14" ht="18" customHeight="1" x14ac:dyDescent="0.2">
      <c r="C44" s="97" t="s">
        <v>65</v>
      </c>
      <c r="D44" s="97"/>
      <c r="E44" s="97"/>
      <c r="F44" s="88">
        <f>SUM(F45:G47)</f>
        <v>0</v>
      </c>
      <c r="G44" s="89"/>
      <c r="H44" s="71"/>
      <c r="I44" s="27"/>
      <c r="J44" s="46"/>
      <c r="K44" s="46"/>
    </row>
    <row r="45" spans="1:14" ht="18" customHeight="1" x14ac:dyDescent="0.2">
      <c r="C45" s="94" t="s">
        <v>66</v>
      </c>
      <c r="D45" s="94"/>
      <c r="E45" s="94"/>
      <c r="F45" s="95">
        <f>SUM('[1]MEM.CÁLC.FP.'!D9:D10)</f>
        <v>0</v>
      </c>
      <c r="G45" s="96"/>
      <c r="H45" s="71"/>
      <c r="I45" s="27"/>
      <c r="J45" s="46"/>
      <c r="K45" s="46"/>
    </row>
    <row r="46" spans="1:14" ht="18" customHeight="1" x14ac:dyDescent="0.2">
      <c r="A46" t="s">
        <v>52</v>
      </c>
      <c r="B46" s="50" t="s">
        <v>53</v>
      </c>
      <c r="C46" s="94" t="s">
        <v>67</v>
      </c>
      <c r="D46" s="94"/>
      <c r="E46" s="94"/>
      <c r="F46" s="95">
        <f>SUM('[1]MEM.CÁLC.FP.'!F9:F10)</f>
        <v>0</v>
      </c>
      <c r="G46" s="96"/>
      <c r="H46" s="71"/>
      <c r="I46" s="27"/>
      <c r="J46" s="46"/>
      <c r="K46" s="46"/>
    </row>
    <row r="47" spans="1:14" ht="18" customHeight="1" x14ac:dyDescent="0.2">
      <c r="A47" t="s">
        <v>55</v>
      </c>
      <c r="B47" s="50" t="s">
        <v>53</v>
      </c>
      <c r="C47" s="94" t="s">
        <v>68</v>
      </c>
      <c r="D47" s="94"/>
      <c r="E47" s="94"/>
      <c r="F47" s="95" t="str">
        <f>IF(G7="SIM","",SUM('[1]MEM.CÁLC.FP.'!G9:G10))</f>
        <v/>
      </c>
      <c r="G47" s="96"/>
      <c r="H47" s="71"/>
      <c r="I47" s="27"/>
      <c r="J47" s="46"/>
      <c r="K47" s="46"/>
    </row>
    <row r="48" spans="1:14" ht="18" customHeight="1" x14ac:dyDescent="0.2">
      <c r="C48" s="97" t="s">
        <v>69</v>
      </c>
      <c r="D48" s="97"/>
      <c r="E48" s="97"/>
      <c r="F48" s="88">
        <f>SUM(F49:G52)</f>
        <v>13211.530000000002</v>
      </c>
      <c r="G48" s="89"/>
      <c r="H48" s="71"/>
      <c r="I48" s="93"/>
      <c r="J48" s="46"/>
      <c r="K48" s="46"/>
    </row>
    <row r="49" spans="1:13" ht="18" customHeight="1" x14ac:dyDescent="0.2">
      <c r="C49" s="94" t="s">
        <v>70</v>
      </c>
      <c r="D49" s="94"/>
      <c r="E49" s="94"/>
      <c r="F49" s="95">
        <f>'[1]MEM.CÁLC.FP.'!D12+'[1]MEM.CÁLC.FP.'!D14-'[1]MEM.CÁLC.FP.'!D13-'[1]MEM.CÁLC.FP.'!D15</f>
        <v>13211.530000000002</v>
      </c>
      <c r="G49" s="96"/>
      <c r="H49" s="71"/>
      <c r="I49" s="93"/>
      <c r="J49" s="46"/>
      <c r="K49" s="46"/>
    </row>
    <row r="50" spans="1:13" ht="18" customHeight="1" x14ac:dyDescent="0.2">
      <c r="A50" t="s">
        <v>52</v>
      </c>
      <c r="B50" s="50" t="s">
        <v>53</v>
      </c>
      <c r="C50" s="94" t="s">
        <v>71</v>
      </c>
      <c r="D50" s="94"/>
      <c r="E50" s="94"/>
      <c r="F50" s="95">
        <f>SUM('[1]MEM.CÁLC.FP.'!F12:F15)</f>
        <v>0</v>
      </c>
      <c r="G50" s="96"/>
      <c r="H50" s="71"/>
      <c r="I50" s="93"/>
      <c r="J50" s="46"/>
      <c r="K50" s="46"/>
    </row>
    <row r="51" spans="1:13" ht="18" customHeight="1" x14ac:dyDescent="0.2">
      <c r="A51" t="s">
        <v>55</v>
      </c>
      <c r="B51" s="50" t="s">
        <v>53</v>
      </c>
      <c r="C51" s="94" t="s">
        <v>72</v>
      </c>
      <c r="D51" s="94"/>
      <c r="E51" s="94"/>
      <c r="F51" s="95" t="str">
        <f>IF(G7="SIM","",SUM('[1]MEM.CÁLC.FP.'!G12:G15))</f>
        <v/>
      </c>
      <c r="G51" s="96"/>
      <c r="H51" s="71"/>
      <c r="I51" s="98"/>
      <c r="J51" s="46"/>
      <c r="K51" s="46"/>
    </row>
    <row r="52" spans="1:13" ht="18" customHeight="1" x14ac:dyDescent="0.2">
      <c r="A52" t="s">
        <v>52</v>
      </c>
      <c r="B52" s="50" t="s">
        <v>53</v>
      </c>
      <c r="C52" s="94" t="s">
        <v>73</v>
      </c>
      <c r="D52" s="94"/>
      <c r="E52" s="94"/>
      <c r="F52" s="95">
        <f>SUM('[1]MEM.CÁLC.FP.'!H12:H15)</f>
        <v>0</v>
      </c>
      <c r="G52" s="96"/>
      <c r="H52" s="71"/>
      <c r="I52" s="93"/>
      <c r="J52" s="46"/>
      <c r="K52" s="46"/>
    </row>
    <row r="53" spans="1:13" ht="18" customHeight="1" x14ac:dyDescent="0.2">
      <c r="C53" s="65" t="s">
        <v>74</v>
      </c>
      <c r="D53" s="65"/>
      <c r="E53" s="65"/>
      <c r="F53" s="66">
        <f>SUM(F54:G61)</f>
        <v>791326</v>
      </c>
      <c r="G53" s="67"/>
      <c r="H53" s="64"/>
      <c r="I53" s="27"/>
      <c r="J53" s="46"/>
      <c r="K53" s="46"/>
    </row>
    <row r="54" spans="1:13" ht="18" customHeight="1" x14ac:dyDescent="0.2">
      <c r="A54" t="s">
        <v>75</v>
      </c>
      <c r="B54" s="50" t="s">
        <v>76</v>
      </c>
      <c r="C54" s="80" t="s">
        <v>77</v>
      </c>
      <c r="D54" s="80"/>
      <c r="E54" s="80"/>
      <c r="F54" s="99">
        <f>363137.14+135910.1+18250.21</f>
        <v>517297.45</v>
      </c>
      <c r="G54" s="100"/>
      <c r="H54" s="71"/>
      <c r="I54" s="27"/>
      <c r="J54" s="46"/>
      <c r="K54" s="46"/>
    </row>
    <row r="55" spans="1:13" ht="18" customHeight="1" x14ac:dyDescent="0.2">
      <c r="A55" t="s">
        <v>78</v>
      </c>
      <c r="B55" s="50" t="s">
        <v>79</v>
      </c>
      <c r="C55" s="80" t="s">
        <v>80</v>
      </c>
      <c r="D55" s="80"/>
      <c r="E55" s="80"/>
      <c r="F55" s="99">
        <f>1392.08+267999.63+530.04</f>
        <v>269921.75</v>
      </c>
      <c r="G55" s="100"/>
      <c r="H55" s="71"/>
      <c r="I55" s="27"/>
      <c r="J55" s="46"/>
      <c r="K55" s="46"/>
      <c r="L55" s="84"/>
    </row>
    <row r="56" spans="1:13" ht="18" customHeight="1" x14ac:dyDescent="0.2">
      <c r="A56" t="s">
        <v>81</v>
      </c>
      <c r="B56" s="50" t="s">
        <v>82</v>
      </c>
      <c r="C56" s="80" t="s">
        <v>83</v>
      </c>
      <c r="D56" s="80"/>
      <c r="E56" s="80"/>
      <c r="F56" s="99">
        <f>298+2617.19+1191.61</f>
        <v>4106.8</v>
      </c>
      <c r="G56" s="100"/>
      <c r="H56" s="71"/>
      <c r="I56" s="27"/>
      <c r="J56" s="46"/>
      <c r="K56" s="46"/>
      <c r="L56" s="84"/>
    </row>
    <row r="57" spans="1:13" ht="18" customHeight="1" x14ac:dyDescent="0.2">
      <c r="A57" t="s">
        <v>84</v>
      </c>
      <c r="B57" s="50" t="s">
        <v>85</v>
      </c>
      <c r="C57" s="80" t="s">
        <v>86</v>
      </c>
      <c r="D57" s="80"/>
      <c r="E57" s="80"/>
      <c r="F57" s="99">
        <v>0</v>
      </c>
      <c r="G57" s="100"/>
      <c r="H57" s="71"/>
      <c r="I57" s="27"/>
      <c r="J57" s="46"/>
      <c r="K57" s="46"/>
      <c r="L57" s="47"/>
    </row>
    <row r="58" spans="1:13" ht="18" customHeight="1" x14ac:dyDescent="0.2">
      <c r="A58" t="s">
        <v>87</v>
      </c>
      <c r="B58" s="50" t="s">
        <v>88</v>
      </c>
      <c r="C58" s="80" t="s">
        <v>89</v>
      </c>
      <c r="D58" s="80"/>
      <c r="E58" s="80"/>
      <c r="F58" s="99">
        <v>0</v>
      </c>
      <c r="G58" s="100"/>
      <c r="H58" s="71"/>
      <c r="I58" s="27"/>
      <c r="J58" s="46"/>
      <c r="K58" s="46"/>
      <c r="L58" s="47"/>
      <c r="M58" s="47"/>
    </row>
    <row r="59" spans="1:13" ht="18" customHeight="1" x14ac:dyDescent="0.2">
      <c r="A59" t="s">
        <v>90</v>
      </c>
      <c r="B59" s="50" t="s">
        <v>91</v>
      </c>
      <c r="C59" s="80" t="s">
        <v>92</v>
      </c>
      <c r="D59" s="80"/>
      <c r="E59" s="80"/>
      <c r="F59" s="99">
        <v>0</v>
      </c>
      <c r="G59" s="100"/>
      <c r="H59" s="71"/>
      <c r="I59" s="27"/>
      <c r="J59" s="46"/>
      <c r="K59" s="46"/>
      <c r="L59" s="47"/>
      <c r="M59" s="47"/>
    </row>
    <row r="60" spans="1:13" ht="18" customHeight="1" x14ac:dyDescent="0.2">
      <c r="A60" t="s">
        <v>93</v>
      </c>
      <c r="B60" s="50" t="s">
        <v>94</v>
      </c>
      <c r="C60" s="94" t="s">
        <v>95</v>
      </c>
      <c r="D60" s="94"/>
      <c r="E60" s="94"/>
      <c r="F60" s="101">
        <v>0</v>
      </c>
      <c r="G60" s="102"/>
      <c r="H60" s="71"/>
      <c r="I60" s="27"/>
      <c r="J60" s="46"/>
      <c r="K60" s="46"/>
      <c r="L60" s="47"/>
      <c r="M60" s="47"/>
    </row>
    <row r="61" spans="1:13" ht="18" customHeight="1" x14ac:dyDescent="0.2">
      <c r="A61" t="s">
        <v>96</v>
      </c>
      <c r="B61" s="50" t="s">
        <v>97</v>
      </c>
      <c r="C61" s="80" t="s">
        <v>98</v>
      </c>
      <c r="D61" s="80"/>
      <c r="E61" s="80"/>
      <c r="F61" s="99"/>
      <c r="G61" s="100"/>
      <c r="H61" s="71"/>
      <c r="I61" s="27"/>
      <c r="J61" s="46"/>
      <c r="K61" s="46"/>
    </row>
    <row r="62" spans="1:13" ht="18" customHeight="1" x14ac:dyDescent="0.2">
      <c r="C62" s="65" t="s">
        <v>99</v>
      </c>
      <c r="D62" s="65"/>
      <c r="E62" s="65"/>
      <c r="F62" s="66">
        <f>SUM(F63:G67)+F68+F77+F78</f>
        <v>212717.31</v>
      </c>
      <c r="G62" s="67"/>
      <c r="H62" s="64"/>
      <c r="I62" s="27"/>
      <c r="J62" s="46"/>
      <c r="K62" s="46"/>
    </row>
    <row r="63" spans="1:13" ht="18" customHeight="1" x14ac:dyDescent="0.2">
      <c r="A63" t="s">
        <v>100</v>
      </c>
      <c r="B63" s="50" t="s">
        <v>101</v>
      </c>
      <c r="C63" s="80" t="s">
        <v>102</v>
      </c>
      <c r="D63" s="80"/>
      <c r="E63" s="80"/>
      <c r="F63" s="99">
        <v>16897.400000000001</v>
      </c>
      <c r="G63" s="100"/>
      <c r="H63" s="71"/>
      <c r="I63" s="27"/>
      <c r="J63" s="46"/>
      <c r="K63" s="46"/>
    </row>
    <row r="64" spans="1:13" ht="18" customHeight="1" x14ac:dyDescent="0.2">
      <c r="A64" t="s">
        <v>103</v>
      </c>
      <c r="B64" s="50" t="s">
        <v>82</v>
      </c>
      <c r="C64" s="80" t="s">
        <v>104</v>
      </c>
      <c r="D64" s="80"/>
      <c r="E64" s="80"/>
      <c r="F64" s="99"/>
      <c r="G64" s="100"/>
      <c r="H64" s="71"/>
      <c r="I64" s="27"/>
      <c r="J64" s="46"/>
      <c r="K64" s="46"/>
    </row>
    <row r="65" spans="1:11" ht="18" customHeight="1" x14ac:dyDescent="0.2">
      <c r="A65" t="s">
        <v>105</v>
      </c>
      <c r="B65" s="50" t="s">
        <v>106</v>
      </c>
      <c r="C65" s="80" t="s">
        <v>107</v>
      </c>
      <c r="D65" s="80"/>
      <c r="E65" s="80"/>
      <c r="F65" s="99">
        <v>846.96</v>
      </c>
      <c r="G65" s="100"/>
      <c r="H65" s="71"/>
      <c r="I65" s="27"/>
      <c r="J65" s="46"/>
      <c r="K65" s="46"/>
    </row>
    <row r="66" spans="1:11" ht="18" customHeight="1" x14ac:dyDescent="0.2">
      <c r="A66" t="s">
        <v>108</v>
      </c>
      <c r="B66" s="50" t="s">
        <v>109</v>
      </c>
      <c r="C66" s="80" t="s">
        <v>110</v>
      </c>
      <c r="D66" s="80"/>
      <c r="E66" s="80"/>
      <c r="F66" s="99">
        <v>0</v>
      </c>
      <c r="G66" s="100"/>
      <c r="H66" s="71"/>
      <c r="I66" s="98"/>
      <c r="J66" s="46"/>
      <c r="K66" s="46"/>
    </row>
    <row r="67" spans="1:11" ht="18" customHeight="1" x14ac:dyDescent="0.2">
      <c r="A67" t="s">
        <v>111</v>
      </c>
      <c r="B67" s="50" t="s">
        <v>85</v>
      </c>
      <c r="C67" s="80" t="s">
        <v>112</v>
      </c>
      <c r="D67" s="80"/>
      <c r="E67" s="80"/>
      <c r="F67" s="99">
        <v>0</v>
      </c>
      <c r="G67" s="100"/>
      <c r="H67" s="71"/>
      <c r="I67" s="27"/>
      <c r="J67" s="46"/>
      <c r="K67" s="46"/>
    </row>
    <row r="68" spans="1:11" ht="18" customHeight="1" x14ac:dyDescent="0.2">
      <c r="C68" s="97" t="s">
        <v>113</v>
      </c>
      <c r="D68" s="97"/>
      <c r="E68" s="97"/>
      <c r="F68" s="103">
        <f>F69+F70</f>
        <v>8786.4599999999991</v>
      </c>
      <c r="G68" s="104"/>
      <c r="H68" s="64"/>
      <c r="I68" s="27"/>
      <c r="J68" s="46"/>
      <c r="K68" s="46"/>
    </row>
    <row r="69" spans="1:11" ht="18" customHeight="1" x14ac:dyDescent="0.2">
      <c r="A69" t="s">
        <v>114</v>
      </c>
      <c r="B69" s="50" t="s">
        <v>115</v>
      </c>
      <c r="C69" s="94" t="s">
        <v>116</v>
      </c>
      <c r="D69" s="94"/>
      <c r="E69" s="94"/>
      <c r="F69" s="99">
        <v>8786.4599999999991</v>
      </c>
      <c r="G69" s="100"/>
      <c r="H69" s="71"/>
      <c r="I69" s="27"/>
      <c r="J69" s="46"/>
      <c r="K69" s="46"/>
    </row>
    <row r="70" spans="1:11" ht="18" customHeight="1" x14ac:dyDescent="0.2">
      <c r="C70" s="97" t="s">
        <v>117</v>
      </c>
      <c r="D70" s="97"/>
      <c r="E70" s="97"/>
      <c r="F70" s="103">
        <f>F71+F72+F75+F76</f>
        <v>0</v>
      </c>
      <c r="G70" s="104"/>
      <c r="H70" s="64"/>
      <c r="I70" s="27"/>
      <c r="J70" s="46"/>
      <c r="K70" s="46"/>
    </row>
    <row r="71" spans="1:11" ht="18" customHeight="1" x14ac:dyDescent="0.2">
      <c r="A71" t="s">
        <v>118</v>
      </c>
      <c r="B71" s="50" t="s">
        <v>119</v>
      </c>
      <c r="C71" s="94" t="s">
        <v>120</v>
      </c>
      <c r="D71" s="94"/>
      <c r="E71" s="94"/>
      <c r="F71" s="99">
        <v>0</v>
      </c>
      <c r="G71" s="100"/>
      <c r="H71" s="71"/>
      <c r="I71" s="27"/>
      <c r="J71" s="46"/>
      <c r="K71" s="46"/>
    </row>
    <row r="72" spans="1:11" ht="18" customHeight="1" x14ac:dyDescent="0.2">
      <c r="C72" s="97" t="s">
        <v>121</v>
      </c>
      <c r="D72" s="97"/>
      <c r="E72" s="97"/>
      <c r="F72" s="103">
        <f>SUM(F73:G74)</f>
        <v>0</v>
      </c>
      <c r="G72" s="104"/>
      <c r="H72" s="64"/>
      <c r="I72" s="27"/>
      <c r="J72" s="46"/>
      <c r="K72" s="46"/>
    </row>
    <row r="73" spans="1:11" ht="18" customHeight="1" x14ac:dyDescent="0.2">
      <c r="A73" t="s">
        <v>122</v>
      </c>
      <c r="B73" s="50" t="s">
        <v>109</v>
      </c>
      <c r="C73" s="94" t="s">
        <v>123</v>
      </c>
      <c r="D73" s="94"/>
      <c r="E73" s="94"/>
      <c r="F73" s="99">
        <v>0</v>
      </c>
      <c r="G73" s="100"/>
      <c r="H73" s="71"/>
      <c r="I73" s="27"/>
      <c r="J73" s="46"/>
      <c r="K73" s="46"/>
    </row>
    <row r="74" spans="1:11" ht="18" customHeight="1" x14ac:dyDescent="0.2">
      <c r="A74" t="s">
        <v>124</v>
      </c>
      <c r="B74" s="50" t="s">
        <v>119</v>
      </c>
      <c r="C74" s="94" t="s">
        <v>125</v>
      </c>
      <c r="D74" s="94"/>
      <c r="E74" s="94"/>
      <c r="F74" s="99">
        <v>0</v>
      </c>
      <c r="G74" s="100"/>
      <c r="H74" s="71"/>
      <c r="I74" s="27"/>
      <c r="J74" s="46"/>
      <c r="K74" s="46"/>
    </row>
    <row r="75" spans="1:11" ht="18" customHeight="1" x14ac:dyDescent="0.2">
      <c r="A75" t="s">
        <v>126</v>
      </c>
      <c r="B75" s="50" t="s">
        <v>119</v>
      </c>
      <c r="C75" s="94" t="s">
        <v>127</v>
      </c>
      <c r="D75" s="94"/>
      <c r="E75" s="94"/>
      <c r="F75" s="99">
        <v>0</v>
      </c>
      <c r="G75" s="100"/>
      <c r="H75" s="71"/>
      <c r="I75" s="27"/>
      <c r="J75" s="46"/>
      <c r="K75" s="46"/>
    </row>
    <row r="76" spans="1:11" ht="18" customHeight="1" x14ac:dyDescent="0.2">
      <c r="A76" t="s">
        <v>128</v>
      </c>
      <c r="B76" s="50" t="s">
        <v>97</v>
      </c>
      <c r="C76" s="94" t="s">
        <v>129</v>
      </c>
      <c r="D76" s="94"/>
      <c r="E76" s="94"/>
      <c r="F76" s="99">
        <v>0</v>
      </c>
      <c r="G76" s="100"/>
      <c r="H76" s="71"/>
      <c r="I76" s="27"/>
      <c r="J76" s="46"/>
      <c r="K76" s="46"/>
    </row>
    <row r="77" spans="1:11" ht="18" customHeight="1" x14ac:dyDescent="0.2">
      <c r="A77" t="s">
        <v>130</v>
      </c>
      <c r="B77" s="50" t="s">
        <v>131</v>
      </c>
      <c r="C77" s="105" t="s">
        <v>132</v>
      </c>
      <c r="D77" s="105"/>
      <c r="E77" s="105"/>
      <c r="F77" s="99">
        <f>8983.82+136060.3</f>
        <v>145044.12</v>
      </c>
      <c r="G77" s="100"/>
      <c r="H77" s="71"/>
      <c r="I77" s="106"/>
      <c r="J77" s="107"/>
      <c r="K77" s="107"/>
    </row>
    <row r="78" spans="1:11" ht="18" customHeight="1" x14ac:dyDescent="0.2">
      <c r="A78" t="s">
        <v>133</v>
      </c>
      <c r="B78" s="50" t="s">
        <v>97</v>
      </c>
      <c r="C78" s="80" t="s">
        <v>134</v>
      </c>
      <c r="D78" s="80"/>
      <c r="E78" s="80"/>
      <c r="F78" s="99">
        <v>41142.370000000003</v>
      </c>
      <c r="G78" s="100"/>
      <c r="H78" s="71"/>
      <c r="I78" s="27"/>
      <c r="J78" s="46"/>
      <c r="K78" s="46"/>
    </row>
    <row r="79" spans="1:11" ht="18" customHeight="1" x14ac:dyDescent="0.2">
      <c r="C79" s="65" t="s">
        <v>135</v>
      </c>
      <c r="D79" s="65"/>
      <c r="E79" s="65"/>
      <c r="F79" s="66">
        <f>F80+F81+F84</f>
        <v>2069.9299999999998</v>
      </c>
      <c r="G79" s="67"/>
      <c r="H79" s="108"/>
      <c r="I79" s="27"/>
      <c r="J79" s="46"/>
      <c r="K79" s="46"/>
    </row>
    <row r="80" spans="1:11" ht="18" customHeight="1" x14ac:dyDescent="0.25">
      <c r="A80" s="109" t="s">
        <v>136</v>
      </c>
      <c r="B80" s="50" t="s">
        <v>137</v>
      </c>
      <c r="C80" s="80" t="s">
        <v>138</v>
      </c>
      <c r="D80" s="80"/>
      <c r="E80" s="80"/>
      <c r="F80" s="81">
        <f>SUMIF('[1]TCE - ANEXO IV - Preencher'!$D$1:$D$65536,'CONTÁBIL- FINANCEIRA '!A80,'[1]TCE - ANEXO IV - Preencher'!$N$1:$N$65536)</f>
        <v>0</v>
      </c>
      <c r="G80" s="82"/>
      <c r="H80" s="71"/>
      <c r="I80" s="27"/>
      <c r="J80" s="46"/>
      <c r="K80" s="46"/>
    </row>
    <row r="81" spans="1:11" ht="18" customHeight="1" x14ac:dyDescent="0.2">
      <c r="C81" s="97" t="s">
        <v>139</v>
      </c>
      <c r="D81" s="97"/>
      <c r="E81" s="97"/>
      <c r="F81" s="103">
        <f>F82+F83</f>
        <v>1590.33</v>
      </c>
      <c r="G81" s="104"/>
      <c r="H81" s="64"/>
      <c r="I81" s="27"/>
      <c r="J81" s="46"/>
      <c r="K81" s="46"/>
    </row>
    <row r="82" spans="1:11" ht="18.75" x14ac:dyDescent="0.25">
      <c r="A82" s="109" t="s">
        <v>140</v>
      </c>
      <c r="B82" s="50" t="s">
        <v>141</v>
      </c>
      <c r="C82" s="80" t="s">
        <v>142</v>
      </c>
      <c r="D82" s="80"/>
      <c r="E82" s="80"/>
      <c r="F82" s="81">
        <f>SUMIF('[1]TCE - ANEXO IV - Preencher'!$D$1:$D$65536,'CONTÁBIL- FINANCEIRA '!A82,'[1]TCE - ANEXO IV - Preencher'!$N$1:$N$65536)</f>
        <v>0</v>
      </c>
      <c r="G82" s="82"/>
      <c r="H82" s="71"/>
      <c r="I82" s="27"/>
      <c r="J82" s="46"/>
      <c r="K82" s="46"/>
    </row>
    <row r="83" spans="1:11" ht="18.75" x14ac:dyDescent="0.25">
      <c r="A83" s="109" t="s">
        <v>143</v>
      </c>
      <c r="B83" s="50" t="s">
        <v>141</v>
      </c>
      <c r="C83" s="80" t="s">
        <v>144</v>
      </c>
      <c r="D83" s="80"/>
      <c r="E83" s="80"/>
      <c r="F83" s="81">
        <f>SUMIF('[1]TCE - ANEXO IV - Preencher'!$D$1:$D$65536,'CONTÁBIL- FINANCEIRA '!A83,'[1]TCE - ANEXO IV - Preencher'!$N$1:$N$65536)</f>
        <v>1590.33</v>
      </c>
      <c r="G83" s="82"/>
      <c r="H83" s="71"/>
      <c r="I83" s="27"/>
      <c r="J83" s="46"/>
      <c r="K83" s="46"/>
    </row>
    <row r="84" spans="1:11" ht="18" customHeight="1" x14ac:dyDescent="0.2">
      <c r="C84" s="97" t="s">
        <v>145</v>
      </c>
      <c r="D84" s="97"/>
      <c r="E84" s="97"/>
      <c r="F84" s="103">
        <f>F85+F86</f>
        <v>479.59999999999997</v>
      </c>
      <c r="G84" s="104"/>
      <c r="H84" s="64"/>
      <c r="I84" s="27"/>
      <c r="J84" s="46"/>
      <c r="K84" s="46"/>
    </row>
    <row r="85" spans="1:11" ht="18.75" x14ac:dyDescent="0.25">
      <c r="A85" s="109" t="s">
        <v>146</v>
      </c>
      <c r="B85" s="50" t="s">
        <v>147</v>
      </c>
      <c r="C85" s="80" t="s">
        <v>148</v>
      </c>
      <c r="D85" s="80"/>
      <c r="E85" s="80"/>
      <c r="F85" s="81">
        <f>SUMIF('[1]TCE - ANEXO IV - Preencher'!$D$1:$D$65536,'CONTÁBIL- FINANCEIRA '!A85,'[1]TCE - ANEXO IV - Preencher'!$N$1:$N$65536)</f>
        <v>155.69999999999999</v>
      </c>
      <c r="G85" s="82"/>
      <c r="H85" s="71"/>
      <c r="I85" s="27"/>
      <c r="J85" s="46"/>
      <c r="K85" s="46"/>
    </row>
    <row r="86" spans="1:11" ht="18.75" x14ac:dyDescent="0.25">
      <c r="A86" s="109" t="s">
        <v>149</v>
      </c>
      <c r="B86" s="50" t="s">
        <v>147</v>
      </c>
      <c r="C86" s="110" t="s">
        <v>150</v>
      </c>
      <c r="D86" s="110"/>
      <c r="E86" s="110"/>
      <c r="F86" s="81">
        <f>SUMIF('[1]TCE - ANEXO IV - Preencher'!$D$1:$D$65536,'CONTÁBIL- FINANCEIRA '!A86,'[1]TCE - ANEXO IV - Preencher'!$N$1:$N$65536)</f>
        <v>323.89999999999998</v>
      </c>
      <c r="G86" s="82"/>
      <c r="H86" s="71"/>
      <c r="I86" s="27"/>
      <c r="J86" s="46"/>
      <c r="K86" s="46"/>
    </row>
    <row r="87" spans="1:11" ht="15.75" customHeight="1" x14ac:dyDescent="0.2">
      <c r="C87" s="111"/>
      <c r="D87" s="112"/>
      <c r="E87" s="113"/>
      <c r="F87" s="114"/>
      <c r="G87" s="114"/>
      <c r="H87" s="115"/>
      <c r="I87" s="27"/>
      <c r="J87" s="46"/>
      <c r="K87" s="46"/>
    </row>
    <row r="88" spans="1:11" ht="15.75" customHeight="1" x14ac:dyDescent="0.2">
      <c r="D88" s="85" t="s">
        <v>151</v>
      </c>
      <c r="E88" s="117" t="s">
        <v>152</v>
      </c>
      <c r="F88" s="118" t="s">
        <v>153</v>
      </c>
      <c r="G88" s="118"/>
      <c r="H88" s="119"/>
      <c r="I88" s="27"/>
      <c r="J88" s="46"/>
      <c r="K88" s="46"/>
    </row>
    <row r="89" spans="1:11" ht="15.75" customHeight="1" x14ac:dyDescent="0.2">
      <c r="C89" s="120"/>
      <c r="D89" s="121" t="s">
        <v>154</v>
      </c>
      <c r="E89" s="122" t="s">
        <v>155</v>
      </c>
      <c r="F89" s="123" t="s">
        <v>156</v>
      </c>
      <c r="G89" s="124"/>
      <c r="H89" s="64"/>
      <c r="I89" s="27"/>
      <c r="J89" s="46"/>
      <c r="K89" s="46"/>
    </row>
    <row r="90" spans="1:11" ht="15.75" x14ac:dyDescent="0.2">
      <c r="C90" s="125"/>
      <c r="D90" s="2" t="s">
        <v>0</v>
      </c>
      <c r="E90" s="126"/>
      <c r="F90" s="127" t="str">
        <f>F1</f>
        <v>Janeiro/2020 - Versão 4.0</v>
      </c>
      <c r="G90" s="128"/>
      <c r="H90" s="64"/>
      <c r="I90" s="27"/>
      <c r="J90" s="46"/>
      <c r="K90" s="46"/>
    </row>
    <row r="91" spans="1:11" ht="15.75" customHeight="1" x14ac:dyDescent="0.2">
      <c r="C91" s="125"/>
      <c r="D91" s="8" t="s">
        <v>2</v>
      </c>
      <c r="E91" s="129"/>
      <c r="F91" s="130" t="str">
        <f>F2</f>
        <v>MÊS/ANO COMPETÊNCIA</v>
      </c>
      <c r="G91" s="131" t="str">
        <f>G2</f>
        <v>ANO CONTRATO</v>
      </c>
      <c r="H91" s="64"/>
      <c r="I91" s="27"/>
      <c r="J91" s="46"/>
      <c r="K91" s="46"/>
    </row>
    <row r="92" spans="1:11" ht="15.75" x14ac:dyDescent="0.2">
      <c r="C92" s="125"/>
      <c r="D92" s="8" t="s">
        <v>5</v>
      </c>
      <c r="E92" s="129"/>
      <c r="F92" s="130"/>
      <c r="G92" s="132"/>
      <c r="H92" s="64"/>
      <c r="I92" s="27"/>
      <c r="J92" s="46"/>
      <c r="K92" s="46"/>
    </row>
    <row r="93" spans="1:11" ht="15.75" x14ac:dyDescent="0.2">
      <c r="C93" s="125"/>
      <c r="D93" s="12" t="s">
        <v>6</v>
      </c>
      <c r="E93" s="133"/>
      <c r="F93" s="130"/>
      <c r="G93" s="134"/>
      <c r="H93" s="64"/>
      <c r="I93" s="27"/>
      <c r="J93" s="46"/>
      <c r="K93" s="46"/>
    </row>
    <row r="94" spans="1:11" ht="15.75" x14ac:dyDescent="0.2">
      <c r="C94" s="125"/>
      <c r="D94" s="12" t="s">
        <v>7</v>
      </c>
      <c r="E94" s="135"/>
      <c r="F94" s="136" t="str">
        <f>$F$5</f>
        <v>06 .2020</v>
      </c>
      <c r="G94" s="137">
        <f>IF(G5=0,"",G5)</f>
        <v>1</v>
      </c>
      <c r="H94" s="64"/>
      <c r="I94" s="27"/>
      <c r="J94" s="46"/>
      <c r="K94" s="46"/>
    </row>
    <row r="95" spans="1:11" ht="15.75" x14ac:dyDescent="0.2">
      <c r="C95" s="138"/>
      <c r="D95" s="20" t="str">
        <f>D6</f>
        <v>DEMONSTRATIVO DE RESULTADO CONTÁBIL - FINANCEIRO MENSAL</v>
      </c>
      <c r="E95" s="21"/>
      <c r="F95" s="139"/>
      <c r="G95" s="137"/>
      <c r="H95" s="64"/>
      <c r="I95" s="27"/>
      <c r="J95" s="46"/>
      <c r="K95" s="46"/>
    </row>
    <row r="96" spans="1:11" ht="18" customHeight="1" x14ac:dyDescent="0.2">
      <c r="C96" s="140" t="s">
        <v>10</v>
      </c>
      <c r="D96" s="141"/>
      <c r="E96" s="142" t="s">
        <v>11</v>
      </c>
      <c r="F96" s="143"/>
      <c r="G96" s="143"/>
      <c r="H96" s="64"/>
      <c r="I96" s="27"/>
      <c r="J96" s="46"/>
      <c r="K96" s="46"/>
    </row>
    <row r="97" spans="1:11" ht="18" customHeight="1" x14ac:dyDescent="0.2">
      <c r="C97" s="144" t="str">
        <f>IF(C8=0,"",C8)</f>
        <v>HOSPITAL PROV. DO RECIFE 3 - UNID. IMBIRIBEIRA</v>
      </c>
      <c r="D97" s="144"/>
      <c r="E97" s="145" t="str">
        <f>IF(E8=0,"",E8)</f>
        <v>ANA CAROLINA SPINELLI</v>
      </c>
      <c r="F97" s="145"/>
      <c r="G97" s="145"/>
      <c r="H97" s="64"/>
      <c r="I97" s="27"/>
      <c r="J97" s="46"/>
      <c r="K97" s="46"/>
    </row>
    <row r="98" spans="1:11" ht="18" customHeight="1" x14ac:dyDescent="0.2">
      <c r="C98" s="65" t="s">
        <v>157</v>
      </c>
      <c r="D98" s="65"/>
      <c r="E98" s="65"/>
      <c r="F98" s="146" t="s">
        <v>23</v>
      </c>
      <c r="G98" s="146"/>
      <c r="H98" s="64"/>
      <c r="I98" s="27"/>
      <c r="J98" s="46"/>
      <c r="K98" s="46"/>
    </row>
    <row r="99" spans="1:11" ht="18" customHeight="1" x14ac:dyDescent="0.2">
      <c r="C99" s="65" t="s">
        <v>158</v>
      </c>
      <c r="D99" s="65"/>
      <c r="E99" s="65"/>
      <c r="F99" s="147">
        <f>F100+F103+F104+F105+F112+F110+F111</f>
        <v>52322.520000000004</v>
      </c>
      <c r="G99" s="147"/>
      <c r="H99" s="64"/>
      <c r="I99" s="27"/>
      <c r="J99" s="46"/>
      <c r="K99" s="46"/>
    </row>
    <row r="100" spans="1:11" ht="18" customHeight="1" x14ac:dyDescent="0.2">
      <c r="C100" s="97" t="s">
        <v>159</v>
      </c>
      <c r="D100" s="97"/>
      <c r="E100" s="97"/>
      <c r="F100" s="148">
        <f>SUM(F101:G102)</f>
        <v>1500</v>
      </c>
      <c r="G100" s="148"/>
      <c r="H100" s="64"/>
      <c r="I100" s="27"/>
      <c r="J100" s="46"/>
      <c r="K100" s="46"/>
    </row>
    <row r="101" spans="1:11" ht="18" customHeight="1" x14ac:dyDescent="0.25">
      <c r="A101" s="109" t="s">
        <v>160</v>
      </c>
      <c r="B101" s="50" t="s">
        <v>161</v>
      </c>
      <c r="C101" s="94" t="s">
        <v>162</v>
      </c>
      <c r="D101" s="94"/>
      <c r="E101" s="94"/>
      <c r="F101" s="149">
        <f>SUMIF('[1]TCE - ANEXO IV - Preencher'!$D$1:$D$65536,'CONTÁBIL- FINANCEIRA '!A101,'[1]TCE - ANEXO IV - Preencher'!$N$1:$N$65536)</f>
        <v>0</v>
      </c>
      <c r="G101" s="149"/>
      <c r="H101" s="71"/>
      <c r="I101" s="27"/>
      <c r="J101" s="46"/>
      <c r="K101" s="46"/>
    </row>
    <row r="102" spans="1:11" ht="18" customHeight="1" x14ac:dyDescent="0.25">
      <c r="A102" s="109" t="s">
        <v>163</v>
      </c>
      <c r="B102" s="50" t="s">
        <v>164</v>
      </c>
      <c r="C102" s="94" t="s">
        <v>165</v>
      </c>
      <c r="D102" s="94"/>
      <c r="E102" s="94"/>
      <c r="F102" s="149">
        <f>SUMIF('[1]TCE - ANEXO IV - Preencher'!$D$1:$D$65536,'CONTÁBIL- FINANCEIRA '!A102,'[1]TCE - ANEXO IV - Preencher'!$N$1:$N$65536)</f>
        <v>1500</v>
      </c>
      <c r="G102" s="149"/>
      <c r="H102" s="71"/>
      <c r="I102" s="27"/>
      <c r="J102" s="46"/>
      <c r="K102" s="46"/>
    </row>
    <row r="103" spans="1:11" ht="18" customHeight="1" x14ac:dyDescent="0.25">
      <c r="A103" s="109" t="s">
        <v>166</v>
      </c>
      <c r="B103" s="50" t="s">
        <v>167</v>
      </c>
      <c r="C103" s="80" t="s">
        <v>168</v>
      </c>
      <c r="D103" s="80"/>
      <c r="E103" s="80"/>
      <c r="F103" s="150">
        <f>SUMIF('[1]TCE - ANEXO IV - Preencher'!$D$1:$D$65536,'CONTÁBIL- FINANCEIRA '!A103,'[1]TCE - ANEXO IV - Preencher'!$N$1:$N$65536)</f>
        <v>4068.38</v>
      </c>
      <c r="G103" s="150"/>
      <c r="H103" s="71"/>
      <c r="I103" s="27"/>
      <c r="J103" s="46"/>
      <c r="K103" s="46"/>
    </row>
    <row r="104" spans="1:11" ht="18" customHeight="1" x14ac:dyDescent="0.25">
      <c r="A104" s="109" t="s">
        <v>169</v>
      </c>
      <c r="B104" s="50" t="s">
        <v>170</v>
      </c>
      <c r="C104" s="80" t="s">
        <v>171</v>
      </c>
      <c r="D104" s="80"/>
      <c r="E104" s="80"/>
      <c r="F104" s="150">
        <f>SUMIF('[1]TCE - ANEXO IV - Preencher'!$D$1:$D$65536,'CONTÁBIL- FINANCEIRA '!A104,'[1]TCE - ANEXO IV - Preencher'!$N$1:$N$65536)</f>
        <v>14730.48</v>
      </c>
      <c r="G104" s="150"/>
      <c r="H104" s="71"/>
      <c r="I104" s="27"/>
      <c r="J104" s="46"/>
      <c r="K104" s="46"/>
    </row>
    <row r="105" spans="1:11" ht="18" customHeight="1" x14ac:dyDescent="0.2">
      <c r="C105" s="65" t="s">
        <v>172</v>
      </c>
      <c r="D105" s="65"/>
      <c r="E105" s="65"/>
      <c r="F105" s="147">
        <f>F106+F107+F108+F109</f>
        <v>29243.75</v>
      </c>
      <c r="G105" s="147"/>
      <c r="H105" s="64"/>
      <c r="I105" s="27"/>
      <c r="J105" s="46"/>
      <c r="K105" s="46"/>
    </row>
    <row r="106" spans="1:11" ht="18" customHeight="1" x14ac:dyDescent="0.25">
      <c r="A106" s="109" t="s">
        <v>173</v>
      </c>
      <c r="B106" s="50" t="s">
        <v>174</v>
      </c>
      <c r="C106" s="94" t="s">
        <v>175</v>
      </c>
      <c r="D106" s="94"/>
      <c r="E106" s="94"/>
      <c r="F106" s="149">
        <f>SUMIF('[1]TCE - ANEXO IV - Preencher'!$D$1:$D$65536,'CONTÁBIL- FINANCEIRA '!A106,'[1]TCE - ANEXO IV - Preencher'!$N$1:$N$65536)</f>
        <v>0</v>
      </c>
      <c r="G106" s="149"/>
      <c r="H106" s="71"/>
      <c r="I106" s="27"/>
      <c r="J106" s="46"/>
      <c r="K106" s="46"/>
    </row>
    <row r="107" spans="1:11" ht="18" customHeight="1" x14ac:dyDescent="0.25">
      <c r="A107" s="109" t="s">
        <v>176</v>
      </c>
      <c r="B107" s="50" t="s">
        <v>177</v>
      </c>
      <c r="C107" s="94" t="s">
        <v>178</v>
      </c>
      <c r="D107" s="94"/>
      <c r="E107" s="94"/>
      <c r="F107" s="149">
        <f>SUMIF('[1]TCE - ANEXO IV - Preencher'!$D$1:$D$65536,'CONTÁBIL- FINANCEIRA '!A107,'[1]TCE - ANEXO IV - Preencher'!$N$1:$N$65536)</f>
        <v>29243.75</v>
      </c>
      <c r="G107" s="149"/>
      <c r="H107" s="71"/>
      <c r="I107" s="27"/>
      <c r="J107" s="46"/>
      <c r="K107" s="46"/>
    </row>
    <row r="108" spans="1:11" ht="18" customHeight="1" x14ac:dyDescent="0.25">
      <c r="A108" s="109" t="s">
        <v>179</v>
      </c>
      <c r="B108" s="50" t="s">
        <v>180</v>
      </c>
      <c r="C108" s="94" t="s">
        <v>181</v>
      </c>
      <c r="D108" s="94"/>
      <c r="E108" s="94"/>
      <c r="F108" s="149">
        <f>SUMIF('[1]TCE - ANEXO IV - Preencher'!$D$1:$D$65536,'CONTÁBIL- FINANCEIRA '!A108,'[1]TCE - ANEXO IV - Preencher'!$N$1:$N$65536)</f>
        <v>0</v>
      </c>
      <c r="G108" s="149"/>
      <c r="H108" s="71"/>
      <c r="I108" s="27"/>
      <c r="J108" s="46"/>
      <c r="K108" s="46"/>
    </row>
    <row r="109" spans="1:11" ht="18" customHeight="1" x14ac:dyDescent="0.25">
      <c r="A109" s="109" t="s">
        <v>182</v>
      </c>
      <c r="B109" s="50" t="s">
        <v>183</v>
      </c>
      <c r="C109" s="94" t="s">
        <v>184</v>
      </c>
      <c r="D109" s="94"/>
      <c r="E109" s="94"/>
      <c r="F109" s="149">
        <f>SUMIF('[1]TCE - ANEXO IV - Preencher'!$D$1:$D$65536,'CONTÁBIL- FINANCEIRA '!A109,'[1]TCE - ANEXO IV - Preencher'!$N$1:$N$65536)</f>
        <v>0</v>
      </c>
      <c r="G109" s="149"/>
      <c r="H109" s="71"/>
      <c r="I109" s="27"/>
      <c r="J109" s="46"/>
      <c r="K109" s="46"/>
    </row>
    <row r="110" spans="1:11" ht="18" customHeight="1" x14ac:dyDescent="0.25">
      <c r="A110" s="109" t="s">
        <v>185</v>
      </c>
      <c r="B110" s="50" t="s">
        <v>186</v>
      </c>
      <c r="C110" s="94" t="s">
        <v>187</v>
      </c>
      <c r="D110" s="94"/>
      <c r="E110" s="94"/>
      <c r="F110" s="149">
        <f>SUMIF('[1]TCE - ANEXO IV - Preencher'!$D$1:$D$65536,'CONTÁBIL- FINANCEIRA '!A110,'[1]TCE - ANEXO IV - Preencher'!$N$1:$N$65536)</f>
        <v>0</v>
      </c>
      <c r="G110" s="149"/>
      <c r="H110" s="71"/>
      <c r="I110" s="27"/>
      <c r="J110" s="46"/>
      <c r="K110" s="46"/>
    </row>
    <row r="111" spans="1:11" ht="18" customHeight="1" x14ac:dyDescent="0.25">
      <c r="A111" s="109" t="s">
        <v>188</v>
      </c>
      <c r="B111" s="50" t="s">
        <v>189</v>
      </c>
      <c r="C111" s="94" t="s">
        <v>190</v>
      </c>
      <c r="D111" s="94"/>
      <c r="E111" s="94"/>
      <c r="F111" s="149">
        <f>SUMIF('[1]TCE - ANEXO IV - Preencher'!$D$1:$D$65536,'CONTÁBIL- FINANCEIRA '!A111,'[1]TCE - ANEXO IV - Preencher'!$N$1:$N$65536)</f>
        <v>0</v>
      </c>
      <c r="G111" s="149"/>
      <c r="H111" s="71"/>
      <c r="I111" s="27"/>
      <c r="J111" s="46"/>
      <c r="K111" s="46"/>
    </row>
    <row r="112" spans="1:11" ht="18" customHeight="1" x14ac:dyDescent="0.2">
      <c r="C112" s="97" t="s">
        <v>191</v>
      </c>
      <c r="D112" s="97"/>
      <c r="E112" s="97"/>
      <c r="F112" s="148">
        <f>F113+F114</f>
        <v>2779.91</v>
      </c>
      <c r="G112" s="148"/>
      <c r="H112" s="64"/>
      <c r="I112" s="27"/>
      <c r="J112" s="46"/>
      <c r="K112" s="46"/>
    </row>
    <row r="113" spans="1:11" ht="18" customHeight="1" x14ac:dyDescent="0.2">
      <c r="A113" t="s">
        <v>192</v>
      </c>
      <c r="B113" s="50" t="s">
        <v>193</v>
      </c>
      <c r="C113" s="94" t="s">
        <v>194</v>
      </c>
      <c r="D113" s="94"/>
      <c r="E113" s="94"/>
      <c r="F113" s="149">
        <f>SUMIF('[1]TCE - ANEXO IV - Preencher'!$D$1:$D$65536,'CONTÁBIL- FINANCEIRA '!A113,'[1]TCE - ANEXO IV - Preencher'!$N$1:$N$65536)</f>
        <v>0</v>
      </c>
      <c r="G113" s="149"/>
      <c r="H113" s="71"/>
      <c r="I113" s="27"/>
      <c r="J113" s="46"/>
      <c r="K113" s="46"/>
    </row>
    <row r="114" spans="1:11" ht="18" customHeight="1" x14ac:dyDescent="0.25">
      <c r="A114" s="109" t="s">
        <v>195</v>
      </c>
      <c r="B114" s="50" t="s">
        <v>141</v>
      </c>
      <c r="C114" s="94" t="s">
        <v>196</v>
      </c>
      <c r="D114" s="94"/>
      <c r="E114" s="94"/>
      <c r="F114" s="149">
        <f>SUMIF('[1]TCE - ANEXO IV - Preencher'!$D$1:$D$65536,'CONTÁBIL- FINANCEIRA '!A114,'[1]TCE - ANEXO IV - Preencher'!$N$1:$N$65536)</f>
        <v>2779.91</v>
      </c>
      <c r="G114" s="149"/>
      <c r="H114" s="71"/>
      <c r="I114" s="27"/>
      <c r="J114" s="46"/>
      <c r="K114" s="46"/>
    </row>
    <row r="115" spans="1:11" ht="18" customHeight="1" x14ac:dyDescent="0.2">
      <c r="C115" s="65" t="s">
        <v>197</v>
      </c>
      <c r="D115" s="65"/>
      <c r="E115" s="65"/>
      <c r="F115" s="147">
        <f>F116+F131+F135</f>
        <v>2343265.6</v>
      </c>
      <c r="G115" s="147"/>
      <c r="H115" s="108"/>
      <c r="I115" s="27"/>
      <c r="J115" s="46"/>
      <c r="K115" s="46"/>
    </row>
    <row r="116" spans="1:11" ht="18" customHeight="1" x14ac:dyDescent="0.2">
      <c r="C116" s="65" t="s">
        <v>198</v>
      </c>
      <c r="D116" s="65"/>
      <c r="E116" s="65"/>
      <c r="F116" s="147">
        <f>F117+F124+F128</f>
        <v>1853790.38</v>
      </c>
      <c r="G116" s="147"/>
      <c r="H116" s="64"/>
      <c r="I116" s="27"/>
      <c r="J116" s="46"/>
      <c r="K116" s="46"/>
    </row>
    <row r="117" spans="1:11" ht="18" customHeight="1" x14ac:dyDescent="0.2">
      <c r="C117" s="97" t="s">
        <v>199</v>
      </c>
      <c r="D117" s="97"/>
      <c r="E117" s="97"/>
      <c r="F117" s="148">
        <f>SUM(F118:G123)</f>
        <v>1853790.38</v>
      </c>
      <c r="G117" s="148"/>
      <c r="H117" s="64"/>
      <c r="I117" s="27"/>
      <c r="J117" s="46"/>
      <c r="K117" s="46"/>
    </row>
    <row r="118" spans="1:11" ht="18" customHeight="1" x14ac:dyDescent="0.25">
      <c r="A118" s="109" t="s">
        <v>200</v>
      </c>
      <c r="B118" s="50" t="s">
        <v>201</v>
      </c>
      <c r="C118" s="80" t="s">
        <v>202</v>
      </c>
      <c r="D118" s="80"/>
      <c r="E118" s="80"/>
      <c r="F118" s="150">
        <f>SUMIF('[1]TCE - ANEXO IV - Preencher'!$D$1:$D$65536,'CONTÁBIL- FINANCEIRA '!A118,'[1]TCE - ANEXO IV - Preencher'!$N$1:$N$65536)</f>
        <v>1500138.9</v>
      </c>
      <c r="G118" s="150"/>
      <c r="H118" s="71"/>
      <c r="I118" s="27"/>
      <c r="J118" s="46"/>
      <c r="K118" s="46"/>
    </row>
    <row r="119" spans="1:11" ht="18" customHeight="1" x14ac:dyDescent="0.25">
      <c r="A119" s="109" t="s">
        <v>203</v>
      </c>
      <c r="B119" s="50" t="s">
        <v>204</v>
      </c>
      <c r="C119" s="80" t="s">
        <v>205</v>
      </c>
      <c r="D119" s="80"/>
      <c r="E119" s="80"/>
      <c r="F119" s="150">
        <f>SUMIF('[1]TCE - ANEXO IV - Preencher'!$D$1:$D$65536,'CONTÁBIL- FINANCEIRA '!A119,'[1]TCE - ANEXO IV - Preencher'!$N$1:$N$65536)</f>
        <v>255424.51</v>
      </c>
      <c r="G119" s="150"/>
      <c r="H119" s="71"/>
      <c r="I119" s="27"/>
      <c r="J119" s="46"/>
      <c r="K119" s="46"/>
    </row>
    <row r="120" spans="1:11" ht="18" customHeight="1" x14ac:dyDescent="0.25">
      <c r="A120" s="109" t="s">
        <v>206</v>
      </c>
      <c r="B120" s="50" t="s">
        <v>201</v>
      </c>
      <c r="C120" s="80" t="s">
        <v>207</v>
      </c>
      <c r="D120" s="80"/>
      <c r="E120" s="80"/>
      <c r="F120" s="150">
        <f>SUMIF('[1]TCE - ANEXO IV - Preencher'!$D$1:$D$65536,'CONTÁBIL- FINANCEIRA '!A120,'[1]TCE - ANEXO IV - Preencher'!$N$1:$N$65536)</f>
        <v>95726.97</v>
      </c>
      <c r="G120" s="150"/>
      <c r="H120" s="71"/>
      <c r="I120" s="27"/>
      <c r="J120" s="46"/>
      <c r="K120" s="46"/>
    </row>
    <row r="121" spans="1:11" ht="18" customHeight="1" x14ac:dyDescent="0.25">
      <c r="A121" s="109" t="s">
        <v>208</v>
      </c>
      <c r="B121" s="50" t="s">
        <v>209</v>
      </c>
      <c r="C121" s="80" t="s">
        <v>210</v>
      </c>
      <c r="D121" s="80"/>
      <c r="E121" s="80"/>
      <c r="F121" s="150">
        <f>SUMIF('[1]TCE - ANEXO IV - Preencher'!$D$1:$D$65536,'CONTÁBIL- FINANCEIRA '!A121,'[1]TCE - ANEXO IV - Preencher'!$N$1:$N$65536)</f>
        <v>0</v>
      </c>
      <c r="G121" s="150"/>
      <c r="H121" s="71"/>
      <c r="I121" s="27"/>
      <c r="J121" s="46"/>
      <c r="K121" s="46"/>
    </row>
    <row r="122" spans="1:11" ht="18" customHeight="1" x14ac:dyDescent="0.25">
      <c r="A122" s="109" t="s">
        <v>211</v>
      </c>
      <c r="B122" s="50" t="s">
        <v>183</v>
      </c>
      <c r="C122" s="105" t="s">
        <v>212</v>
      </c>
      <c r="D122" s="105"/>
      <c r="E122" s="105"/>
      <c r="F122" s="150">
        <f>SUMIF('[1]TCE - ANEXO IV - Preencher'!$D$1:$D$65536,'CONTÁBIL- FINANCEIRA '!A122,'[1]TCE - ANEXO IV - Preencher'!$N$1:$N$65536)</f>
        <v>2500</v>
      </c>
      <c r="G122" s="150"/>
      <c r="H122" s="71"/>
      <c r="I122" s="27"/>
      <c r="J122" s="46"/>
      <c r="K122" s="46"/>
    </row>
    <row r="123" spans="1:11" ht="18" customHeight="1" x14ac:dyDescent="0.25">
      <c r="A123" s="109" t="s">
        <v>213</v>
      </c>
      <c r="B123" s="50" t="s">
        <v>141</v>
      </c>
      <c r="C123" s="80" t="s">
        <v>214</v>
      </c>
      <c r="D123" s="80"/>
      <c r="E123" s="80"/>
      <c r="F123" s="150">
        <f>SUMIF('[1]TCE - ANEXO IV - Preencher'!$D$1:$D$65536,'CONTÁBIL- FINANCEIRA '!A123,'[1]TCE - ANEXO IV - Preencher'!$N$1:$N$65536)</f>
        <v>0</v>
      </c>
      <c r="G123" s="150"/>
      <c r="H123" s="71"/>
      <c r="I123" s="27"/>
      <c r="J123" s="46"/>
      <c r="K123" s="46"/>
    </row>
    <row r="124" spans="1:11" ht="18" customHeight="1" x14ac:dyDescent="0.2">
      <c r="C124" s="97" t="s">
        <v>215</v>
      </c>
      <c r="D124" s="97"/>
      <c r="E124" s="97"/>
      <c r="F124" s="148">
        <f>SUM(F125:G127)</f>
        <v>0</v>
      </c>
      <c r="G124" s="148"/>
      <c r="H124" s="64"/>
      <c r="I124" s="27"/>
      <c r="J124" s="46"/>
      <c r="K124" s="46"/>
    </row>
    <row r="125" spans="1:11" ht="18" customHeight="1" x14ac:dyDescent="0.25">
      <c r="A125" s="109" t="s">
        <v>216</v>
      </c>
      <c r="B125" s="50" t="s">
        <v>217</v>
      </c>
      <c r="C125" s="80" t="s">
        <v>218</v>
      </c>
      <c r="D125" s="80"/>
      <c r="E125" s="80"/>
      <c r="F125" s="150">
        <f>[1]RPA!K2</f>
        <v>0</v>
      </c>
      <c r="G125" s="150"/>
      <c r="H125" s="71"/>
      <c r="I125" s="27"/>
      <c r="J125" s="46"/>
      <c r="K125" s="46"/>
    </row>
    <row r="126" spans="1:11" ht="18" customHeight="1" x14ac:dyDescent="0.2">
      <c r="A126" t="s">
        <v>219</v>
      </c>
      <c r="B126" s="50" t="s">
        <v>220</v>
      </c>
      <c r="C126" s="80" t="s">
        <v>221</v>
      </c>
      <c r="D126" s="80"/>
      <c r="E126" s="80"/>
      <c r="F126" s="150">
        <f>[1]RPA!K3</f>
        <v>0</v>
      </c>
      <c r="G126" s="150"/>
      <c r="H126" s="71"/>
      <c r="I126" s="27"/>
      <c r="J126" s="46"/>
      <c r="K126" s="46"/>
    </row>
    <row r="127" spans="1:11" ht="18" customHeight="1" x14ac:dyDescent="0.2">
      <c r="A127" t="s">
        <v>222</v>
      </c>
      <c r="B127" s="50" t="s">
        <v>217</v>
      </c>
      <c r="C127" s="94" t="s">
        <v>223</v>
      </c>
      <c r="D127" s="94"/>
      <c r="E127" s="94"/>
      <c r="F127" s="149">
        <f>[1]RPA!K4</f>
        <v>0</v>
      </c>
      <c r="G127" s="149"/>
      <c r="H127" s="71"/>
      <c r="I127" s="27"/>
      <c r="J127" s="46"/>
      <c r="K127" s="46"/>
    </row>
    <row r="128" spans="1:11" ht="18" customHeight="1" x14ac:dyDescent="0.2">
      <c r="C128" s="97" t="s">
        <v>224</v>
      </c>
      <c r="D128" s="97"/>
      <c r="E128" s="97"/>
      <c r="F128" s="148">
        <f>F129+F130</f>
        <v>0</v>
      </c>
      <c r="G128" s="148"/>
      <c r="H128" s="64"/>
      <c r="I128" s="27"/>
      <c r="J128" s="46"/>
      <c r="K128" s="46"/>
    </row>
    <row r="129" spans="1:11" ht="18" customHeight="1" x14ac:dyDescent="0.25">
      <c r="A129" s="109" t="s">
        <v>225</v>
      </c>
      <c r="B129" s="50" t="s">
        <v>201</v>
      </c>
      <c r="C129" s="80" t="s">
        <v>226</v>
      </c>
      <c r="D129" s="80"/>
      <c r="E129" s="80"/>
      <c r="F129" s="150">
        <f>SUMIF('[1]TCE - ANEXO IV - Preencher'!$D$1:$D$65536,'CONTÁBIL- FINANCEIRA '!A129,'[1]TCE - ANEXO IV - Preencher'!$N$1:$N$65536)</f>
        <v>0</v>
      </c>
      <c r="G129" s="150"/>
      <c r="H129" s="71"/>
      <c r="I129" s="27"/>
      <c r="J129" s="46"/>
      <c r="K129" s="46"/>
    </row>
    <row r="130" spans="1:11" ht="18" customHeight="1" x14ac:dyDescent="0.25">
      <c r="A130" s="109" t="s">
        <v>227</v>
      </c>
      <c r="B130" s="50" t="s">
        <v>201</v>
      </c>
      <c r="C130" s="80" t="s">
        <v>228</v>
      </c>
      <c r="D130" s="80"/>
      <c r="E130" s="80"/>
      <c r="F130" s="150">
        <f>SUMIF('[1]TCE - ANEXO IV - Preencher'!$D$1:$D$65536,'CONTÁBIL- FINANCEIRA '!A130,'[1]TCE - ANEXO IV - Preencher'!$N$1:$N$65536)</f>
        <v>0</v>
      </c>
      <c r="G130" s="150"/>
      <c r="H130" s="71"/>
      <c r="I130" s="27"/>
      <c r="J130" s="46"/>
      <c r="K130" s="46"/>
    </row>
    <row r="131" spans="1:11" ht="18" customHeight="1" x14ac:dyDescent="0.2">
      <c r="C131" s="65" t="s">
        <v>229</v>
      </c>
      <c r="D131" s="65"/>
      <c r="E131" s="65"/>
      <c r="F131" s="147">
        <f>SUM(F132:F134)</f>
        <v>0</v>
      </c>
      <c r="G131" s="147"/>
      <c r="H131" s="64"/>
      <c r="I131" s="27"/>
      <c r="J131" s="46"/>
      <c r="K131" s="46"/>
    </row>
    <row r="132" spans="1:11" ht="18" customHeight="1" x14ac:dyDescent="0.25">
      <c r="A132" s="109" t="s">
        <v>230</v>
      </c>
      <c r="B132" s="50" t="s">
        <v>201</v>
      </c>
      <c r="C132" s="80" t="s">
        <v>231</v>
      </c>
      <c r="D132" s="80"/>
      <c r="E132" s="80"/>
      <c r="F132" s="150">
        <f>SUMIF('[1]TCE - ANEXO IV - Preencher'!$D$1:$D$65536,'CONTÁBIL- FINANCEIRA '!A132,'[1]TCE - ANEXO IV - Preencher'!$N$1:$N$65536)</f>
        <v>0</v>
      </c>
      <c r="G132" s="150"/>
      <c r="H132" s="71"/>
      <c r="I132" s="27"/>
      <c r="J132" s="46"/>
      <c r="K132" s="46"/>
    </row>
    <row r="133" spans="1:11" ht="18" customHeight="1" x14ac:dyDescent="0.2">
      <c r="A133" t="s">
        <v>232</v>
      </c>
      <c r="B133" s="50" t="s">
        <v>217</v>
      </c>
      <c r="C133" s="80" t="s">
        <v>233</v>
      </c>
      <c r="D133" s="80"/>
      <c r="E133" s="80"/>
      <c r="F133" s="150">
        <f>[1]RPA!K5</f>
        <v>0</v>
      </c>
      <c r="G133" s="150"/>
      <c r="H133" s="71"/>
      <c r="I133" s="27"/>
      <c r="J133" s="46"/>
      <c r="K133" s="46"/>
    </row>
    <row r="134" spans="1:11" ht="18" customHeight="1" x14ac:dyDescent="0.25">
      <c r="A134" s="109" t="s">
        <v>234</v>
      </c>
      <c r="B134" s="50" t="s">
        <v>201</v>
      </c>
      <c r="C134" s="80" t="s">
        <v>235</v>
      </c>
      <c r="D134" s="80"/>
      <c r="E134" s="80"/>
      <c r="F134" s="150">
        <f>SUMIF('[1]TCE - ANEXO IV - Preencher'!$D$1:$D$65536,'CONTÁBIL- FINANCEIRA '!A134,'[1]TCE - ANEXO IV - Preencher'!$N$1:$N$65536)</f>
        <v>0</v>
      </c>
      <c r="G134" s="150"/>
      <c r="H134" s="71"/>
      <c r="I134" s="27"/>
      <c r="J134" s="46"/>
      <c r="K134" s="46"/>
    </row>
    <row r="135" spans="1:11" ht="18" customHeight="1" x14ac:dyDescent="0.2">
      <c r="C135" s="65" t="s">
        <v>236</v>
      </c>
      <c r="D135" s="65"/>
      <c r="E135" s="65"/>
      <c r="F135" s="147">
        <f>F136+F149</f>
        <v>489475.22000000003</v>
      </c>
      <c r="G135" s="147"/>
      <c r="H135" s="151"/>
      <c r="I135" s="27"/>
      <c r="J135" s="46"/>
      <c r="K135" s="46"/>
    </row>
    <row r="136" spans="1:11" ht="18" customHeight="1" x14ac:dyDescent="0.2">
      <c r="C136" s="97" t="s">
        <v>237</v>
      </c>
      <c r="D136" s="97"/>
      <c r="E136" s="97"/>
      <c r="F136" s="148">
        <f>F137+SUM(F141:F148)</f>
        <v>480464.10000000003</v>
      </c>
      <c r="G136" s="148"/>
      <c r="H136" s="152"/>
      <c r="I136" s="27"/>
      <c r="J136" s="46"/>
      <c r="K136" s="46"/>
    </row>
    <row r="137" spans="1:11" ht="18" customHeight="1" x14ac:dyDescent="0.2">
      <c r="C137" s="97" t="s">
        <v>238</v>
      </c>
      <c r="D137" s="97"/>
      <c r="E137" s="97"/>
      <c r="F137" s="148">
        <f>F138+F139+F140</f>
        <v>32739.119999999999</v>
      </c>
      <c r="G137" s="148"/>
      <c r="H137" s="151"/>
      <c r="I137" s="27"/>
      <c r="J137" s="46"/>
      <c r="K137" s="46"/>
    </row>
    <row r="138" spans="1:11" ht="18" customHeight="1" x14ac:dyDescent="0.25">
      <c r="A138" s="109" t="s">
        <v>239</v>
      </c>
      <c r="B138" s="50" t="s">
        <v>240</v>
      </c>
      <c r="C138" s="80" t="s">
        <v>241</v>
      </c>
      <c r="D138" s="80"/>
      <c r="E138" s="80"/>
      <c r="F138" s="150">
        <f>SUMIF('[1]TCE - ANEXO IV - Preencher'!$D$1:$D$65536,'CONTÁBIL- FINANCEIRA '!A138,'[1]TCE - ANEXO IV - Preencher'!$N$1:$N$65536)</f>
        <v>32739.119999999999</v>
      </c>
      <c r="G138" s="150"/>
      <c r="H138" s="71"/>
      <c r="I138" s="27"/>
      <c r="J138" s="46"/>
      <c r="K138" s="46"/>
    </row>
    <row r="139" spans="1:11" ht="18" customHeight="1" x14ac:dyDescent="0.25">
      <c r="A139" s="109" t="s">
        <v>242</v>
      </c>
      <c r="B139" s="50" t="s">
        <v>240</v>
      </c>
      <c r="C139" s="94" t="s">
        <v>243</v>
      </c>
      <c r="D139" s="94"/>
      <c r="E139" s="94"/>
      <c r="F139" s="149">
        <f>SUMIF('[1]TCE - ANEXO IV - Preencher'!$D$1:$D$65536,'CONTÁBIL- FINANCEIRA '!A139,'[1]TCE - ANEXO IV - Preencher'!$N$1:$N$65536)</f>
        <v>0</v>
      </c>
      <c r="G139" s="149"/>
      <c r="H139" s="71"/>
      <c r="I139" s="27"/>
      <c r="J139" s="46"/>
      <c r="K139" s="46"/>
    </row>
    <row r="140" spans="1:11" ht="18" customHeight="1" x14ac:dyDescent="0.25">
      <c r="A140" s="109" t="s">
        <v>244</v>
      </c>
      <c r="B140" s="50" t="s">
        <v>240</v>
      </c>
      <c r="C140" s="94" t="s">
        <v>245</v>
      </c>
      <c r="D140" s="94"/>
      <c r="E140" s="94"/>
      <c r="F140" s="149">
        <f>SUMIF('[1]TCE - ANEXO IV - Preencher'!$D$1:$D$65536,'CONTÁBIL- FINANCEIRA '!A140,'[1]TCE - ANEXO IV - Preencher'!$N$1:$N$65536)</f>
        <v>0</v>
      </c>
      <c r="G140" s="149"/>
      <c r="H140" s="71"/>
      <c r="I140" s="27"/>
      <c r="J140" s="46"/>
      <c r="K140" s="46"/>
    </row>
    <row r="141" spans="1:11" ht="18" customHeight="1" x14ac:dyDescent="0.25">
      <c r="A141" s="109" t="s">
        <v>246</v>
      </c>
      <c r="B141" s="50" t="s">
        <v>247</v>
      </c>
      <c r="C141" s="80" t="s">
        <v>248</v>
      </c>
      <c r="D141" s="80"/>
      <c r="E141" s="80"/>
      <c r="F141" s="150">
        <f>SUMIF('[1]TCE - ANEXO IV - Preencher'!$D$1:$D$65536,'CONTÁBIL- FINANCEIRA '!A141,'[1]TCE - ANEXO IV - Preencher'!$N$1:$N$65536)</f>
        <v>38016</v>
      </c>
      <c r="G141" s="150"/>
      <c r="H141" s="71"/>
      <c r="I141" s="27"/>
      <c r="J141" s="46"/>
      <c r="K141" s="46"/>
    </row>
    <row r="142" spans="1:11" ht="18" customHeight="1" x14ac:dyDescent="0.25">
      <c r="A142" s="109" t="s">
        <v>249</v>
      </c>
      <c r="B142" s="50" t="s">
        <v>250</v>
      </c>
      <c r="C142" s="80" t="s">
        <v>251</v>
      </c>
      <c r="D142" s="80"/>
      <c r="E142" s="80"/>
      <c r="F142" s="150">
        <f>SUMIF('[1]TCE - ANEXO IV - Preencher'!$D$1:$D$65536,'CONTÁBIL- FINANCEIRA '!A142,'[1]TCE - ANEXO IV - Preencher'!$N$1:$N$65536)</f>
        <v>23750</v>
      </c>
      <c r="G142" s="150"/>
      <c r="H142" s="71"/>
      <c r="I142" s="27"/>
      <c r="J142" s="46"/>
      <c r="K142" s="46"/>
    </row>
    <row r="143" spans="1:11" ht="18" customHeight="1" x14ac:dyDescent="0.25">
      <c r="A143" s="109" t="s">
        <v>252</v>
      </c>
      <c r="B143" s="50" t="s">
        <v>253</v>
      </c>
      <c r="C143" s="153" t="s">
        <v>254</v>
      </c>
      <c r="D143" s="153"/>
      <c r="E143" s="153"/>
      <c r="F143" s="150">
        <f>SUMIF('[1]TCE - ANEXO IV - Preencher'!$D$1:$D$65536,'CONTÁBIL- FINANCEIRA '!A143,'[1]TCE - ANEXO IV - Preencher'!$N$1:$N$65536)</f>
        <v>32000</v>
      </c>
      <c r="G143" s="150"/>
      <c r="H143" s="71"/>
      <c r="I143" s="27"/>
      <c r="J143" s="46"/>
      <c r="K143" s="46"/>
    </row>
    <row r="144" spans="1:11" ht="18" customHeight="1" x14ac:dyDescent="0.25">
      <c r="A144" s="109" t="s">
        <v>255</v>
      </c>
      <c r="B144" s="50" t="s">
        <v>141</v>
      </c>
      <c r="C144" s="80" t="s">
        <v>256</v>
      </c>
      <c r="D144" s="80"/>
      <c r="E144" s="80"/>
      <c r="F144" s="150">
        <f>SUMIF('[1]TCE - ANEXO IV - Preencher'!$D$1:$D$65536,'CONTÁBIL- FINANCEIRA '!A144,'[1]TCE - ANEXO IV - Preencher'!$N$1:$N$65536)</f>
        <v>0</v>
      </c>
      <c r="G144" s="150"/>
      <c r="H144" s="71"/>
      <c r="I144" s="27"/>
      <c r="J144" s="46"/>
      <c r="K144" s="46"/>
    </row>
    <row r="145" spans="1:11" ht="18" customHeight="1" x14ac:dyDescent="0.25">
      <c r="A145" s="109" t="s">
        <v>257</v>
      </c>
      <c r="B145" s="50" t="s">
        <v>204</v>
      </c>
      <c r="C145" s="94" t="s">
        <v>258</v>
      </c>
      <c r="D145" s="94"/>
      <c r="E145" s="94"/>
      <c r="F145" s="149">
        <f>SUMIF('[1]TCE - ANEXO IV - Preencher'!$D$1:$D$65536,'CONTÁBIL- FINANCEIRA '!A145,'[1]TCE - ANEXO IV - Preencher'!$N$1:$N$65536)</f>
        <v>7519</v>
      </c>
      <c r="G145" s="149"/>
      <c r="H145" s="71"/>
      <c r="I145" s="27"/>
      <c r="J145" s="46"/>
      <c r="K145" s="46"/>
    </row>
    <row r="146" spans="1:11" ht="18" customHeight="1" x14ac:dyDescent="0.25">
      <c r="A146" s="109" t="s">
        <v>259</v>
      </c>
      <c r="B146" s="50" t="s">
        <v>247</v>
      </c>
      <c r="C146" s="94" t="s">
        <v>260</v>
      </c>
      <c r="D146" s="94"/>
      <c r="E146" s="94"/>
      <c r="F146" s="149">
        <f>SUMIF('[1]TCE - ANEXO IV - Preencher'!$D$1:$D$65536,'CONTÁBIL- FINANCEIRA '!A146,'[1]TCE - ANEXO IV - Preencher'!$N$1:$N$65536)</f>
        <v>2200</v>
      </c>
      <c r="G146" s="149"/>
      <c r="H146" s="71"/>
      <c r="I146" s="27"/>
      <c r="J146" s="46"/>
      <c r="K146" s="46"/>
    </row>
    <row r="147" spans="1:11" ht="18" customHeight="1" x14ac:dyDescent="0.25">
      <c r="A147" s="109" t="s">
        <v>261</v>
      </c>
      <c r="B147" s="50" t="s">
        <v>262</v>
      </c>
      <c r="C147" s="80" t="s">
        <v>263</v>
      </c>
      <c r="D147" s="80"/>
      <c r="E147" s="80"/>
      <c r="F147" s="150">
        <f>SUMIF('[1]TCE - ANEXO IV - Preencher'!$D$1:$D$65536,'CONTÁBIL- FINANCEIRA '!A147,'[1]TCE - ANEXO IV - Preencher'!$N$1:$N$65536)</f>
        <v>320351.78000000003</v>
      </c>
      <c r="G147" s="150"/>
      <c r="H147" s="71"/>
      <c r="I147" s="27"/>
      <c r="J147" s="46"/>
      <c r="K147" s="46"/>
    </row>
    <row r="148" spans="1:11" ht="18" customHeight="1" x14ac:dyDescent="0.25">
      <c r="A148" s="109" t="s">
        <v>264</v>
      </c>
      <c r="B148" s="50" t="s">
        <v>141</v>
      </c>
      <c r="C148" s="80" t="s">
        <v>265</v>
      </c>
      <c r="D148" s="80"/>
      <c r="E148" s="80"/>
      <c r="F148" s="150">
        <f>SUMIF('[1]TCE - ANEXO IV - Preencher'!$D$1:$D$65536,'CONTÁBIL- FINANCEIRA '!A148,'[1]TCE - ANEXO IV - Preencher'!$N$1:$N$65536)</f>
        <v>23888.2</v>
      </c>
      <c r="G148" s="150"/>
      <c r="H148" s="71"/>
      <c r="I148" s="27"/>
      <c r="J148" s="46"/>
      <c r="K148" s="46"/>
    </row>
    <row r="149" spans="1:11" ht="18" customHeight="1" x14ac:dyDescent="0.2">
      <c r="C149" s="65" t="s">
        <v>266</v>
      </c>
      <c r="D149" s="65"/>
      <c r="E149" s="65"/>
      <c r="F149" s="147">
        <f>SUM(F150:G152)</f>
        <v>9011.1200000000008</v>
      </c>
      <c r="G149" s="147"/>
      <c r="H149" s="71"/>
      <c r="I149" s="27"/>
      <c r="J149" s="46"/>
      <c r="K149" s="46"/>
    </row>
    <row r="150" spans="1:11" ht="18" customHeight="1" x14ac:dyDescent="0.2">
      <c r="A150" t="s">
        <v>267</v>
      </c>
      <c r="B150" s="50" t="s">
        <v>220</v>
      </c>
      <c r="C150" s="94" t="s">
        <v>268</v>
      </c>
      <c r="D150" s="94"/>
      <c r="E150" s="94"/>
      <c r="F150" s="149">
        <f>[1]RPA!K6</f>
        <v>0</v>
      </c>
      <c r="G150" s="149"/>
      <c r="H150" s="71"/>
      <c r="I150" s="27"/>
      <c r="J150" s="46"/>
      <c r="K150" s="46"/>
    </row>
    <row r="151" spans="1:11" ht="18" customHeight="1" x14ac:dyDescent="0.2">
      <c r="A151" t="s">
        <v>269</v>
      </c>
      <c r="B151" s="50" t="s">
        <v>270</v>
      </c>
      <c r="C151" s="94" t="s">
        <v>271</v>
      </c>
      <c r="D151" s="94"/>
      <c r="E151" s="94"/>
      <c r="F151" s="149">
        <f>[1]RPA!K7</f>
        <v>9011.1200000000008</v>
      </c>
      <c r="G151" s="149"/>
      <c r="H151" s="71"/>
      <c r="I151" s="27"/>
      <c r="J151" s="46"/>
      <c r="K151" s="46"/>
    </row>
    <row r="152" spans="1:11" ht="18" customHeight="1" x14ac:dyDescent="0.2">
      <c r="A152" t="s">
        <v>272</v>
      </c>
      <c r="B152" s="50" t="s">
        <v>193</v>
      </c>
      <c r="C152" s="94" t="s">
        <v>273</v>
      </c>
      <c r="D152" s="94"/>
      <c r="E152" s="94"/>
      <c r="F152" s="149">
        <f>[1]RPA!K8</f>
        <v>0</v>
      </c>
      <c r="G152" s="149"/>
      <c r="H152" s="71"/>
      <c r="I152" s="27"/>
      <c r="J152" s="46"/>
      <c r="K152" s="46"/>
    </row>
    <row r="153" spans="1:11" ht="18" customHeight="1" x14ac:dyDescent="0.2">
      <c r="C153" s="65" t="s">
        <v>274</v>
      </c>
      <c r="D153" s="65"/>
      <c r="E153" s="65"/>
      <c r="F153" s="147">
        <f>F154+F161</f>
        <v>0</v>
      </c>
      <c r="G153" s="147"/>
      <c r="H153" s="64"/>
      <c r="I153" s="27"/>
      <c r="J153" s="46"/>
      <c r="K153" s="46"/>
    </row>
    <row r="154" spans="1:11" ht="18" customHeight="1" x14ac:dyDescent="0.2">
      <c r="C154" s="65" t="s">
        <v>275</v>
      </c>
      <c r="D154" s="65"/>
      <c r="E154" s="65"/>
      <c r="F154" s="154">
        <f>F155+F159+F160</f>
        <v>0</v>
      </c>
      <c r="G154" s="154"/>
      <c r="H154" s="64"/>
      <c r="I154" s="27"/>
      <c r="J154" s="46"/>
      <c r="K154" s="46"/>
    </row>
    <row r="155" spans="1:11" ht="18" customHeight="1" x14ac:dyDescent="0.2">
      <c r="C155" s="97" t="s">
        <v>276</v>
      </c>
      <c r="D155" s="97"/>
      <c r="E155" s="97"/>
      <c r="F155" s="155">
        <f>SUM(F156:G158)</f>
        <v>0</v>
      </c>
      <c r="G155" s="155"/>
      <c r="H155" s="64"/>
      <c r="I155" s="27"/>
      <c r="J155" s="46"/>
      <c r="K155" s="46"/>
    </row>
    <row r="156" spans="1:11" ht="18" customHeight="1" x14ac:dyDescent="0.2">
      <c r="A156" t="s">
        <v>277</v>
      </c>
      <c r="B156" s="50" t="s">
        <v>278</v>
      </c>
      <c r="C156" s="94" t="s">
        <v>279</v>
      </c>
      <c r="D156" s="94"/>
      <c r="E156" s="94"/>
      <c r="F156" s="149">
        <f>SUMIF('[1]TCE - ANEXO IV - Preencher'!$D$1:$D$65536,'CONTÁBIL- FINANCEIRA '!A156,'[1]TCE - ANEXO IV - Preencher'!$N$1:$N$65536)</f>
        <v>0</v>
      </c>
      <c r="G156" s="149"/>
      <c r="H156" s="71"/>
      <c r="I156" s="27"/>
      <c r="J156" s="46"/>
      <c r="K156" s="46"/>
    </row>
    <row r="157" spans="1:11" ht="18" customHeight="1" x14ac:dyDescent="0.2">
      <c r="A157" t="s">
        <v>280</v>
      </c>
      <c r="B157" s="50" t="s">
        <v>278</v>
      </c>
      <c r="C157" s="94" t="s">
        <v>281</v>
      </c>
      <c r="D157" s="94"/>
      <c r="E157" s="94"/>
      <c r="F157" s="149">
        <f>SUMIF('[1]TCE - ANEXO IV - Preencher'!$D$1:$D$65536,'CONTÁBIL- FINANCEIRA '!A157,'[1]TCE - ANEXO IV - Preencher'!$N$1:$N$65536)</f>
        <v>0</v>
      </c>
      <c r="G157" s="149"/>
      <c r="H157" s="71"/>
      <c r="I157" s="27"/>
      <c r="J157" s="46"/>
      <c r="K157" s="46"/>
    </row>
    <row r="158" spans="1:11" ht="18" customHeight="1" x14ac:dyDescent="0.2">
      <c r="A158" t="s">
        <v>282</v>
      </c>
      <c r="B158" s="50" t="s">
        <v>278</v>
      </c>
      <c r="C158" s="94" t="s">
        <v>283</v>
      </c>
      <c r="D158" s="94"/>
      <c r="E158" s="94"/>
      <c r="F158" s="149">
        <f>SUMIF('[1]TCE - ANEXO IV - Preencher'!$D$1:$D$65536,'CONTÁBIL- FINANCEIRA '!A158,'[1]TCE - ANEXO IV - Preencher'!$N$1:$N$65536)</f>
        <v>0</v>
      </c>
      <c r="G158" s="149"/>
      <c r="H158" s="71"/>
      <c r="I158" s="27"/>
      <c r="J158" s="46"/>
      <c r="K158" s="46"/>
    </row>
    <row r="159" spans="1:11" ht="18" customHeight="1" x14ac:dyDescent="0.2">
      <c r="A159" t="s">
        <v>284</v>
      </c>
      <c r="B159" s="50" t="s">
        <v>285</v>
      </c>
      <c r="C159" s="94" t="s">
        <v>286</v>
      </c>
      <c r="D159" s="94"/>
      <c r="E159" s="94"/>
      <c r="F159" s="149">
        <f>SUMIF('[1]TCE - ANEXO IV - Preencher'!$D$1:$D$65536,'CONTÁBIL- FINANCEIRA '!A159,'[1]TCE - ANEXO IV - Preencher'!$N$1:$N$65536)</f>
        <v>0</v>
      </c>
      <c r="G159" s="149"/>
      <c r="H159" s="71"/>
      <c r="I159" s="27"/>
      <c r="J159" s="46"/>
      <c r="K159" s="46"/>
    </row>
    <row r="160" spans="1:11" ht="18" customHeight="1" x14ac:dyDescent="0.2">
      <c r="A160" t="s">
        <v>287</v>
      </c>
      <c r="B160" s="50" t="s">
        <v>288</v>
      </c>
      <c r="C160" s="94" t="s">
        <v>289</v>
      </c>
      <c r="D160" s="94"/>
      <c r="E160" s="94"/>
      <c r="F160" s="149">
        <f>SUMIF('[1]TCE - ANEXO IV - Preencher'!$D$1:$D$65536,'CONTÁBIL- FINANCEIRA '!A160,'[1]TCE - ANEXO IV - Preencher'!$N$1:$N$65536)</f>
        <v>0</v>
      </c>
      <c r="G160" s="149"/>
      <c r="H160" s="71"/>
      <c r="I160" s="27"/>
      <c r="J160" s="46"/>
      <c r="K160" s="46"/>
    </row>
    <row r="161" spans="1:11" ht="18" customHeight="1" x14ac:dyDescent="0.2">
      <c r="C161" s="156" t="s">
        <v>290</v>
      </c>
      <c r="D161" s="156"/>
      <c r="E161" s="156"/>
      <c r="F161" s="154">
        <f>F162+F167+F168+F169</f>
        <v>0</v>
      </c>
      <c r="G161" s="154"/>
      <c r="H161" s="64"/>
      <c r="I161" s="27"/>
      <c r="J161" s="46"/>
      <c r="K161" s="46"/>
    </row>
    <row r="162" spans="1:11" ht="18" customHeight="1" x14ac:dyDescent="0.2">
      <c r="C162" s="157" t="s">
        <v>291</v>
      </c>
      <c r="D162" s="157"/>
      <c r="E162" s="157"/>
      <c r="F162" s="155">
        <f>SUM(F163:G166)</f>
        <v>0</v>
      </c>
      <c r="G162" s="155"/>
      <c r="H162" s="64"/>
      <c r="I162" s="27"/>
      <c r="J162" s="46"/>
      <c r="K162" s="46"/>
    </row>
    <row r="163" spans="1:11" ht="18" customHeight="1" x14ac:dyDescent="0.25">
      <c r="A163" s="109" t="s">
        <v>292</v>
      </c>
      <c r="B163" s="50" t="s">
        <v>293</v>
      </c>
      <c r="C163" s="94" t="s">
        <v>294</v>
      </c>
      <c r="D163" s="94"/>
      <c r="E163" s="94"/>
      <c r="F163" s="149">
        <f>SUMIF('[1]TCE - ANEXO IV - Preencher'!$D$1:$D$65536,'CONTÁBIL- FINANCEIRA '!A163,'[1]TCE - ANEXO IV - Preencher'!$N$1:$N$65536)</f>
        <v>0</v>
      </c>
      <c r="G163" s="149"/>
      <c r="H163" s="71"/>
      <c r="I163" s="27"/>
      <c r="J163" s="46"/>
      <c r="K163" s="46"/>
    </row>
    <row r="164" spans="1:11" ht="18" customHeight="1" x14ac:dyDescent="0.25">
      <c r="A164" s="109" t="s">
        <v>295</v>
      </c>
      <c r="B164" s="50" t="s">
        <v>293</v>
      </c>
      <c r="C164" s="94" t="s">
        <v>296</v>
      </c>
      <c r="D164" s="94"/>
      <c r="E164" s="94"/>
      <c r="F164" s="149">
        <f>SUMIF('[1]TCE - ANEXO IV - Preencher'!$D$1:$D$65536,'CONTÁBIL- FINANCEIRA '!A164,'[1]TCE - ANEXO IV - Preencher'!$N$1:$N$65536)</f>
        <v>0</v>
      </c>
      <c r="G164" s="149"/>
      <c r="H164" s="71"/>
      <c r="I164" s="27"/>
      <c r="J164" s="46"/>
      <c r="K164" s="46"/>
    </row>
    <row r="165" spans="1:11" ht="18" customHeight="1" x14ac:dyDescent="0.25">
      <c r="A165" s="109" t="s">
        <v>297</v>
      </c>
      <c r="B165" s="50" t="s">
        <v>293</v>
      </c>
      <c r="C165" s="94" t="s">
        <v>298</v>
      </c>
      <c r="D165" s="94"/>
      <c r="E165" s="94"/>
      <c r="F165" s="149">
        <f>SUMIF('[1]TCE - ANEXO IV - Preencher'!$D$1:$D$65536,'CONTÁBIL- FINANCEIRA '!A165,'[1]TCE - ANEXO IV - Preencher'!$N$1:$N$65536)</f>
        <v>0</v>
      </c>
      <c r="G165" s="149"/>
      <c r="H165" s="71"/>
      <c r="I165" s="27"/>
      <c r="J165" s="46"/>
      <c r="K165" s="46"/>
    </row>
    <row r="166" spans="1:11" ht="18" customHeight="1" x14ac:dyDescent="0.25">
      <c r="A166" s="109" t="s">
        <v>299</v>
      </c>
      <c r="B166" s="50" t="s">
        <v>293</v>
      </c>
      <c r="C166" s="94" t="s">
        <v>300</v>
      </c>
      <c r="D166" s="94"/>
      <c r="E166" s="94"/>
      <c r="F166" s="149">
        <f>SUMIF('[1]TCE - ANEXO IV - Preencher'!$D$1:$D$65536,'CONTÁBIL- FINANCEIRA '!A166,'[1]TCE - ANEXO IV - Preencher'!$N$1:$N$65536)</f>
        <v>0</v>
      </c>
      <c r="G166" s="149"/>
      <c r="H166" s="71"/>
      <c r="I166" s="27"/>
      <c r="J166" s="46"/>
      <c r="K166" s="46"/>
    </row>
    <row r="167" spans="1:11" ht="18" customHeight="1" x14ac:dyDescent="0.25">
      <c r="A167" s="109" t="s">
        <v>301</v>
      </c>
      <c r="B167" s="50" t="s">
        <v>302</v>
      </c>
      <c r="C167" s="94" t="s">
        <v>303</v>
      </c>
      <c r="D167" s="94"/>
      <c r="E167" s="94"/>
      <c r="F167" s="149">
        <f>SUMIF('[1]TCE - ANEXO IV - Preencher'!$D$1:$D$65536,'CONTÁBIL- FINANCEIRA '!A167,'[1]TCE - ANEXO IV - Preencher'!$N$1:$N$65536)</f>
        <v>0</v>
      </c>
      <c r="G167" s="149"/>
      <c r="H167" s="71"/>
      <c r="I167" s="27"/>
      <c r="J167" s="46"/>
      <c r="K167" s="46"/>
    </row>
    <row r="168" spans="1:11" ht="18" customHeight="1" x14ac:dyDescent="0.25">
      <c r="A168" s="109" t="s">
        <v>304</v>
      </c>
      <c r="B168" s="50" t="s">
        <v>305</v>
      </c>
      <c r="C168" s="94" t="s">
        <v>306</v>
      </c>
      <c r="D168" s="94"/>
      <c r="E168" s="94"/>
      <c r="F168" s="149">
        <f>SUMIF('[1]TCE - ANEXO IV - Preencher'!$D$1:$D$65536,'CONTÁBIL- FINANCEIRA '!A168,'[1]TCE - ANEXO IV - Preencher'!$N$1:$N$65536)</f>
        <v>0</v>
      </c>
      <c r="G168" s="149"/>
      <c r="H168" s="71"/>
      <c r="I168" s="27"/>
      <c r="J168" s="46"/>
      <c r="K168" s="46"/>
    </row>
    <row r="169" spans="1:11" ht="18" customHeight="1" x14ac:dyDescent="0.25">
      <c r="A169" s="109" t="s">
        <v>307</v>
      </c>
      <c r="B169" s="50" t="s">
        <v>308</v>
      </c>
      <c r="C169" s="94" t="s">
        <v>309</v>
      </c>
      <c r="D169" s="94"/>
      <c r="E169" s="94"/>
      <c r="F169" s="149">
        <f>SUMIF('[1]TCE - ANEXO IV - Preencher'!$D$1:$D$65536,'CONTÁBIL- FINANCEIRA '!A169,'[1]TCE - ANEXO IV - Preencher'!$N$1:$N$65536)</f>
        <v>0</v>
      </c>
      <c r="G169" s="149"/>
      <c r="H169" s="71"/>
      <c r="I169" s="27"/>
      <c r="J169" s="46"/>
      <c r="K169" s="46"/>
    </row>
    <row r="170" spans="1:11" ht="18" customHeight="1" x14ac:dyDescent="0.2">
      <c r="C170" s="156" t="s">
        <v>310</v>
      </c>
      <c r="D170" s="156"/>
      <c r="E170" s="156"/>
      <c r="F170" s="154">
        <f>SUM(F171:G174)</f>
        <v>4228.71</v>
      </c>
      <c r="G170" s="154"/>
      <c r="H170" s="64"/>
      <c r="I170" s="27"/>
      <c r="J170" s="46"/>
      <c r="K170" s="46"/>
    </row>
    <row r="171" spans="1:11" ht="18" customHeight="1" x14ac:dyDescent="0.2">
      <c r="A171" t="s">
        <v>311</v>
      </c>
      <c r="B171" s="50">
        <v>6</v>
      </c>
      <c r="C171" s="158" t="s">
        <v>312</v>
      </c>
      <c r="D171" s="158"/>
      <c r="E171" s="158"/>
      <c r="F171" s="150">
        <f>SUMIF('[1]TCE - ANEXO IV - Preencher'!$D$1:$D$65536,'CONTÁBIL- FINANCEIRA '!A171,'[1]TCE - ANEXO IV - Preencher'!$N$1:$N$65536)</f>
        <v>0</v>
      </c>
      <c r="G171" s="150"/>
      <c r="H171" s="71"/>
    </row>
    <row r="172" spans="1:11" ht="18" customHeight="1" x14ac:dyDescent="0.2">
      <c r="A172" t="s">
        <v>313</v>
      </c>
      <c r="B172" s="50">
        <v>6</v>
      </c>
      <c r="C172" s="158" t="s">
        <v>314</v>
      </c>
      <c r="D172" s="158"/>
      <c r="E172" s="158"/>
      <c r="F172" s="150">
        <f>SUMIF('[1]TCE - ANEXO IV - Preencher'!$D$1:$D$65536,'CONTÁBIL- FINANCEIRA '!A172,'[1]TCE - ANEXO IV - Preencher'!$N$1:$N$65536)</f>
        <v>3100</v>
      </c>
      <c r="G172" s="150"/>
      <c r="H172" s="71"/>
    </row>
    <row r="173" spans="1:11" ht="18.75" x14ac:dyDescent="0.2">
      <c r="A173" t="s">
        <v>315</v>
      </c>
      <c r="B173" s="50">
        <v>7</v>
      </c>
      <c r="C173" s="158" t="s">
        <v>316</v>
      </c>
      <c r="D173" s="158"/>
      <c r="E173" s="158"/>
      <c r="F173" s="150">
        <f>SUMIF('[1]TCE - ANEXO IV - Preencher'!$D$1:$D$65536,'CONTÁBIL- FINANCEIRA '!A173,'[1]TCE - ANEXO IV - Preencher'!$N$1:$N$65536)</f>
        <v>1128.71</v>
      </c>
      <c r="G173" s="150"/>
      <c r="H173" s="71"/>
    </row>
    <row r="174" spans="1:11" ht="18.75" x14ac:dyDescent="0.2">
      <c r="A174" t="s">
        <v>317</v>
      </c>
      <c r="B174" s="50">
        <v>6</v>
      </c>
      <c r="C174" s="158" t="s">
        <v>318</v>
      </c>
      <c r="D174" s="158"/>
      <c r="E174" s="158"/>
      <c r="F174" s="150">
        <f>SUMIF('[1]TCE - ANEXO IV - Preencher'!$D$1:$D$65536,'CONTÁBIL- FINANCEIRA '!A174,'[1]TCE - ANEXO IV - Preencher'!$N$1:$N$65536)</f>
        <v>0</v>
      </c>
      <c r="G174" s="150"/>
      <c r="H174" s="71"/>
    </row>
    <row r="175" spans="1:11" ht="18.75" x14ac:dyDescent="0.2">
      <c r="C175" s="156" t="s">
        <v>319</v>
      </c>
      <c r="D175" s="156"/>
      <c r="E175" s="156"/>
      <c r="F175" s="154">
        <f>F15+F20</f>
        <v>0</v>
      </c>
      <c r="G175" s="154"/>
      <c r="H175" s="71"/>
      <c r="I175" s="98"/>
    </row>
    <row r="176" spans="1:11" ht="18.75" x14ac:dyDescent="0.2">
      <c r="A176" t="s">
        <v>320</v>
      </c>
      <c r="C176" s="156" t="s">
        <v>320</v>
      </c>
      <c r="D176" s="156"/>
      <c r="E176" s="156"/>
      <c r="F176" s="154">
        <f>F278</f>
        <v>0</v>
      </c>
      <c r="G176" s="154"/>
      <c r="H176" s="71"/>
    </row>
    <row r="177" spans="1:11" ht="18.75" x14ac:dyDescent="0.2">
      <c r="A177" t="s">
        <v>321</v>
      </c>
      <c r="C177" s="156" t="s">
        <v>321</v>
      </c>
      <c r="D177" s="156"/>
      <c r="E177" s="156"/>
      <c r="F177" s="154">
        <f>'[1]TCE - ANEXO IV - Preencher'!Q99</f>
        <v>0</v>
      </c>
      <c r="G177" s="154"/>
      <c r="H177" s="71"/>
      <c r="I177" s="27"/>
      <c r="J177" s="46"/>
      <c r="K177" s="46"/>
    </row>
    <row r="178" spans="1:11" ht="18.75" x14ac:dyDescent="0.2">
      <c r="C178" s="159" t="s">
        <v>322</v>
      </c>
      <c r="D178" s="159"/>
      <c r="E178" s="159"/>
      <c r="F178" s="160">
        <f>F29+F53+F62+F79+F99+F115+F153+F170+F175+F176+F177</f>
        <v>4340112.51</v>
      </c>
      <c r="G178" s="160"/>
      <c r="H178" s="108"/>
      <c r="I178" s="27"/>
      <c r="J178" s="46"/>
      <c r="K178" s="46"/>
    </row>
    <row r="179" spans="1:11" ht="18.75" x14ac:dyDescent="0.2">
      <c r="C179" s="159" t="s">
        <v>323</v>
      </c>
      <c r="D179" s="159"/>
      <c r="E179" s="159"/>
      <c r="F179" s="160">
        <f>F26-F178</f>
        <v>-4339463.4799999995</v>
      </c>
      <c r="G179" s="160"/>
      <c r="H179" s="64"/>
      <c r="I179" s="161"/>
      <c r="J179" s="46"/>
      <c r="K179" s="46"/>
    </row>
    <row r="180" spans="1:11" ht="18.75" x14ac:dyDescent="0.2">
      <c r="C180" s="156" t="s">
        <v>324</v>
      </c>
      <c r="D180" s="156"/>
      <c r="E180" s="156"/>
      <c r="F180" s="154">
        <v>0</v>
      </c>
      <c r="G180" s="154"/>
      <c r="H180" s="71"/>
      <c r="I180" s="162"/>
      <c r="J180" s="46"/>
      <c r="K180" s="46"/>
    </row>
    <row r="181" spans="1:11" ht="18.75" x14ac:dyDescent="0.2">
      <c r="C181" s="159" t="s">
        <v>325</v>
      </c>
      <c r="D181" s="159"/>
      <c r="E181" s="159"/>
      <c r="F181" s="160">
        <f>F178+F180</f>
        <v>4340112.51</v>
      </c>
      <c r="G181" s="160"/>
      <c r="H181" s="163"/>
      <c r="I181" s="98"/>
      <c r="J181" s="46"/>
      <c r="K181" s="46"/>
    </row>
    <row r="182" spans="1:11" ht="18.75" x14ac:dyDescent="0.2">
      <c r="C182" s="159" t="s">
        <v>326</v>
      </c>
      <c r="D182" s="159"/>
      <c r="E182" s="159"/>
      <c r="F182" s="160">
        <f>F179-F180</f>
        <v>-4339463.4799999995</v>
      </c>
      <c r="G182" s="160"/>
      <c r="H182" s="115"/>
      <c r="I182" s="98"/>
      <c r="J182" s="46"/>
      <c r="K182" s="46"/>
    </row>
    <row r="183" spans="1:11" ht="18.75" x14ac:dyDescent="0.2">
      <c r="C183" s="164" t="s">
        <v>327</v>
      </c>
      <c r="D183" s="164"/>
      <c r="E183" s="164"/>
      <c r="F183" s="165">
        <v>0</v>
      </c>
      <c r="G183" s="165"/>
      <c r="H183" s="64"/>
      <c r="I183" s="27"/>
      <c r="J183" s="27"/>
      <c r="K183" s="27"/>
    </row>
    <row r="184" spans="1:11" ht="18" customHeight="1" x14ac:dyDescent="0.2">
      <c r="C184" s="164" t="s">
        <v>328</v>
      </c>
      <c r="D184" s="164"/>
      <c r="E184" s="164"/>
      <c r="F184" s="165">
        <v>0</v>
      </c>
      <c r="G184" s="165"/>
    </row>
    <row r="185" spans="1:11" ht="18.75" x14ac:dyDescent="0.2">
      <c r="C185" s="156" t="s">
        <v>329</v>
      </c>
      <c r="D185" s="156"/>
      <c r="E185" s="156"/>
      <c r="F185" s="167">
        <f>[1]Turnover!C16</f>
        <v>25.86750788643533</v>
      </c>
      <c r="G185" s="168"/>
      <c r="H185" s="169"/>
    </row>
    <row r="186" spans="1:11" ht="31.5" customHeight="1" x14ac:dyDescent="0.2">
      <c r="C186" s="170" t="s">
        <v>330</v>
      </c>
      <c r="D186" s="171"/>
      <c r="E186" s="171"/>
      <c r="F186" s="171"/>
      <c r="G186" s="172"/>
      <c r="H186" s="173"/>
      <c r="I186" s="174"/>
      <c r="J186" s="174"/>
      <c r="K186" s="174"/>
    </row>
    <row r="187" spans="1:11" ht="15.75" customHeight="1" x14ac:dyDescent="0.2">
      <c r="C187" s="175"/>
      <c r="G187" s="177"/>
      <c r="H187" s="173"/>
      <c r="I187" s="174"/>
      <c r="J187" s="174"/>
      <c r="K187" s="174"/>
    </row>
    <row r="188" spans="1:11" ht="18" customHeight="1" x14ac:dyDescent="0.2">
      <c r="D188" s="85" t="s">
        <v>151</v>
      </c>
      <c r="E188" s="117" t="s">
        <v>152</v>
      </c>
      <c r="F188" s="118" t="s">
        <v>153</v>
      </c>
      <c r="G188" s="118"/>
      <c r="H188" s="173"/>
      <c r="I188" s="174"/>
      <c r="J188" s="174"/>
      <c r="K188" s="174"/>
    </row>
    <row r="189" spans="1:11" ht="15" customHeight="1" x14ac:dyDescent="0.2">
      <c r="C189" s="178"/>
      <c r="D189" s="121" t="s">
        <v>154</v>
      </c>
      <c r="E189" s="122" t="s">
        <v>155</v>
      </c>
      <c r="F189" s="123" t="s">
        <v>156</v>
      </c>
      <c r="G189" s="124"/>
      <c r="H189" s="173"/>
      <c r="I189" s="174"/>
      <c r="J189" s="174"/>
      <c r="K189" s="174"/>
    </row>
    <row r="190" spans="1:11" ht="15.75" x14ac:dyDescent="0.2">
      <c r="C190" s="125"/>
      <c r="D190" s="2" t="s">
        <v>0</v>
      </c>
      <c r="E190" s="126"/>
      <c r="F190" s="127" t="str">
        <f>F1</f>
        <v>Janeiro/2020 - Versão 4.0</v>
      </c>
      <c r="G190" s="128"/>
      <c r="H190" s="173"/>
      <c r="I190" s="174"/>
      <c r="J190" s="174"/>
      <c r="K190" s="174"/>
    </row>
    <row r="191" spans="1:11" ht="15.75" customHeight="1" x14ac:dyDescent="0.2">
      <c r="C191" s="125"/>
      <c r="D191" s="8" t="s">
        <v>2</v>
      </c>
      <c r="E191" s="129"/>
      <c r="F191" s="130" t="str">
        <f>F2</f>
        <v>MÊS/ANO COMPETÊNCIA</v>
      </c>
      <c r="G191" s="131" t="str">
        <f>G2</f>
        <v>ANO CONTRATO</v>
      </c>
      <c r="H191" s="173"/>
      <c r="I191" s="174"/>
      <c r="J191" s="174"/>
      <c r="K191" s="174"/>
    </row>
    <row r="192" spans="1:11" ht="15.75" x14ac:dyDescent="0.2">
      <c r="C192" s="125"/>
      <c r="D192" s="8" t="s">
        <v>5</v>
      </c>
      <c r="E192" s="129"/>
      <c r="F192" s="130"/>
      <c r="G192" s="132"/>
      <c r="H192" s="173"/>
      <c r="I192" s="174"/>
      <c r="J192" s="174"/>
      <c r="K192" s="174"/>
    </row>
    <row r="193" spans="3:11" ht="15.75" x14ac:dyDescent="0.2">
      <c r="C193" s="125"/>
      <c r="D193" s="12" t="s">
        <v>6</v>
      </c>
      <c r="E193" s="133"/>
      <c r="F193" s="130"/>
      <c r="G193" s="134"/>
      <c r="H193" s="173"/>
      <c r="I193" s="174"/>
      <c r="J193" s="174"/>
      <c r="K193" s="174"/>
    </row>
    <row r="194" spans="3:11" ht="21.75" customHeight="1" x14ac:dyDescent="0.2">
      <c r="C194" s="125"/>
      <c r="D194" s="12" t="s">
        <v>7</v>
      </c>
      <c r="E194" s="179"/>
      <c r="F194" s="180" t="str">
        <f>$F$5</f>
        <v>06 .2020</v>
      </c>
      <c r="G194" s="181">
        <f>IF(G5=0,"",G5)</f>
        <v>1</v>
      </c>
      <c r="H194" s="173"/>
      <c r="I194" s="174"/>
      <c r="J194" s="174"/>
      <c r="K194" s="174"/>
    </row>
    <row r="195" spans="3:11" ht="15.75" x14ac:dyDescent="0.2">
      <c r="C195" s="138"/>
      <c r="D195" s="182" t="s">
        <v>331</v>
      </c>
      <c r="E195" s="182"/>
      <c r="F195" s="183"/>
      <c r="G195" s="181"/>
      <c r="H195" s="173"/>
      <c r="I195" s="174"/>
      <c r="J195" s="174"/>
      <c r="K195" s="174"/>
    </row>
    <row r="196" spans="3:11" ht="15.75" x14ac:dyDescent="0.2">
      <c r="C196" s="140" t="s">
        <v>10</v>
      </c>
      <c r="D196" s="141"/>
      <c r="E196" s="142" t="s">
        <v>11</v>
      </c>
      <c r="F196" s="143"/>
      <c r="G196" s="143"/>
      <c r="H196" s="173"/>
      <c r="I196" s="174"/>
      <c r="J196" s="174"/>
      <c r="K196" s="174"/>
    </row>
    <row r="197" spans="3:11" ht="18" customHeight="1" x14ac:dyDescent="0.2">
      <c r="C197" s="144" t="str">
        <f>IF(C8=0,"",C8)</f>
        <v>HOSPITAL PROV. DO RECIFE 3 - UNID. IMBIRIBEIRA</v>
      </c>
      <c r="D197" s="144"/>
      <c r="E197" s="184" t="str">
        <f>IF(E8=0,"",E8)</f>
        <v>ANA CAROLINA SPINELLI</v>
      </c>
      <c r="F197" s="184"/>
      <c r="G197" s="184"/>
      <c r="H197" s="173"/>
      <c r="I197" s="174"/>
      <c r="J197" s="174"/>
      <c r="K197" s="174"/>
    </row>
    <row r="198" spans="3:11" ht="18" customHeight="1" x14ac:dyDescent="0.2">
      <c r="C198" s="185" t="s">
        <v>332</v>
      </c>
      <c r="G198" s="177"/>
    </row>
    <row r="199" spans="3:11" ht="18" customHeight="1" x14ac:dyDescent="0.2">
      <c r="D199" s="186"/>
      <c r="E199" s="186"/>
      <c r="G199" s="177"/>
    </row>
    <row r="200" spans="3:11" ht="18" customHeight="1" x14ac:dyDescent="0.2">
      <c r="C200" s="185" t="s">
        <v>333</v>
      </c>
      <c r="G200" s="177"/>
    </row>
    <row r="201" spans="3:11" ht="18" customHeight="1" x14ac:dyDescent="0.2">
      <c r="C201" s="187" t="s">
        <v>20</v>
      </c>
      <c r="D201" s="187"/>
      <c r="E201" s="187"/>
      <c r="F201" s="146" t="s">
        <v>23</v>
      </c>
      <c r="G201" s="146"/>
    </row>
    <row r="202" spans="3:11" ht="18.75" x14ac:dyDescent="0.2">
      <c r="C202" s="188" t="s">
        <v>334</v>
      </c>
      <c r="D202" s="188"/>
      <c r="E202" s="188"/>
      <c r="F202" s="165">
        <v>2030.63</v>
      </c>
      <c r="G202" s="165"/>
      <c r="H202" s="71"/>
    </row>
    <row r="203" spans="3:11" ht="18.75" x14ac:dyDescent="0.2">
      <c r="C203" s="188" t="s">
        <v>335</v>
      </c>
      <c r="D203" s="188"/>
      <c r="E203" s="188"/>
      <c r="F203" s="165">
        <v>689.38</v>
      </c>
      <c r="G203" s="165"/>
    </row>
    <row r="204" spans="3:11" ht="18" customHeight="1" x14ac:dyDescent="0.2">
      <c r="C204" s="188" t="s">
        <v>336</v>
      </c>
      <c r="D204" s="188"/>
      <c r="E204" s="188"/>
      <c r="F204" s="165">
        <v>129.46</v>
      </c>
      <c r="G204" s="165"/>
    </row>
    <row r="205" spans="3:11" ht="18" customHeight="1" x14ac:dyDescent="0.2">
      <c r="C205" s="189" t="s">
        <v>337</v>
      </c>
      <c r="D205" s="189"/>
      <c r="E205" s="189"/>
      <c r="F205" s="147">
        <f>F202-F203+F204</f>
        <v>1470.71</v>
      </c>
      <c r="G205" s="147"/>
    </row>
    <row r="206" spans="3:11" ht="18" customHeight="1" x14ac:dyDescent="0.2">
      <c r="C206" s="190"/>
      <c r="D206" s="191"/>
      <c r="E206" s="191"/>
      <c r="F206" s="192"/>
      <c r="G206" s="193"/>
    </row>
    <row r="207" spans="3:11" ht="18" customHeight="1" x14ac:dyDescent="0.2">
      <c r="C207" s="194" t="s">
        <v>338</v>
      </c>
      <c r="D207" s="191"/>
      <c r="E207" s="191"/>
      <c r="F207" s="192"/>
      <c r="G207" s="193"/>
    </row>
    <row r="208" spans="3:11" ht="18" customHeight="1" x14ac:dyDescent="0.2">
      <c r="C208" s="187" t="s">
        <v>20</v>
      </c>
      <c r="D208" s="187"/>
      <c r="E208" s="187"/>
      <c r="F208" s="146" t="s">
        <v>23</v>
      </c>
      <c r="G208" s="146"/>
    </row>
    <row r="209" spans="3:11" ht="18.75" x14ac:dyDescent="0.2">
      <c r="C209" s="188" t="s">
        <v>334</v>
      </c>
      <c r="D209" s="188"/>
      <c r="E209" s="188"/>
      <c r="F209" s="81">
        <v>0</v>
      </c>
      <c r="G209" s="82"/>
      <c r="H209" s="71"/>
    </row>
    <row r="210" spans="3:11" ht="18.75" x14ac:dyDescent="0.2">
      <c r="C210" s="188" t="s">
        <v>335</v>
      </c>
      <c r="D210" s="188"/>
      <c r="E210" s="188"/>
      <c r="F210" s="81">
        <f>'[1]RELAÇÃO DE DESPESAS PAGAS'!$N$2</f>
        <v>3069579.2299999991</v>
      </c>
      <c r="G210" s="82"/>
      <c r="H210" s="71"/>
    </row>
    <row r="211" spans="3:11" ht="18.75" x14ac:dyDescent="0.2">
      <c r="C211" s="188" t="s">
        <v>336</v>
      </c>
      <c r="D211" s="188"/>
      <c r="E211" s="188"/>
      <c r="F211" s="81">
        <f>'[1]RELAÇÃO DE DESPESAS PAGAS'!$N$2</f>
        <v>3069579.2299999991</v>
      </c>
      <c r="G211" s="82"/>
    </row>
    <row r="212" spans="3:11" ht="16.5" customHeight="1" x14ac:dyDescent="0.2">
      <c r="C212" s="189" t="s">
        <v>337</v>
      </c>
      <c r="D212" s="189"/>
      <c r="E212" s="189"/>
      <c r="F212" s="147">
        <f>F209-F210+F211</f>
        <v>0</v>
      </c>
      <c r="G212" s="147"/>
    </row>
    <row r="213" spans="3:11" ht="18" customHeight="1" x14ac:dyDescent="0.2">
      <c r="C213" s="190"/>
      <c r="D213" s="191"/>
      <c r="E213" s="191"/>
      <c r="F213" s="192"/>
      <c r="G213" s="193"/>
    </row>
    <row r="214" spans="3:11" ht="18" customHeight="1" x14ac:dyDescent="0.2">
      <c r="C214" s="195"/>
      <c r="D214" s="196"/>
      <c r="E214" s="196"/>
      <c r="F214" s="197"/>
      <c r="G214" s="198"/>
      <c r="H214" s="199"/>
      <c r="I214" s="200"/>
      <c r="J214" s="200"/>
      <c r="K214" s="200"/>
    </row>
    <row r="215" spans="3:11" ht="18" customHeight="1" x14ac:dyDescent="0.2">
      <c r="C215" s="194" t="s">
        <v>339</v>
      </c>
      <c r="D215" s="191"/>
      <c r="E215" s="191"/>
      <c r="F215" s="192"/>
      <c r="G215" s="193"/>
    </row>
    <row r="216" spans="3:11" ht="18" customHeight="1" x14ac:dyDescent="0.2">
      <c r="C216" s="187" t="s">
        <v>20</v>
      </c>
      <c r="D216" s="187"/>
      <c r="E216" s="187"/>
      <c r="F216" s="146" t="s">
        <v>23</v>
      </c>
      <c r="G216" s="146"/>
    </row>
    <row r="217" spans="3:11" ht="18" customHeight="1" x14ac:dyDescent="0.2">
      <c r="C217" s="188" t="s">
        <v>334</v>
      </c>
      <c r="D217" s="188"/>
      <c r="E217" s="188"/>
      <c r="F217" s="99">
        <v>4977885.76</v>
      </c>
      <c r="G217" s="100"/>
      <c r="H217" s="71"/>
    </row>
    <row r="218" spans="3:11" ht="18" customHeight="1" x14ac:dyDescent="0.2">
      <c r="C218" s="188" t="s">
        <v>340</v>
      </c>
      <c r="D218" s="188"/>
      <c r="E218" s="188"/>
      <c r="F218" s="165">
        <f>51.89+3823683.3</f>
        <v>3823735.19</v>
      </c>
      <c r="G218" s="165"/>
    </row>
    <row r="219" spans="3:11" ht="18.75" x14ac:dyDescent="0.2">
      <c r="C219" s="188" t="s">
        <v>341</v>
      </c>
      <c r="D219" s="188"/>
      <c r="E219" s="188"/>
      <c r="F219" s="150">
        <f>'[1]RELAÇÃO DE DESPESAS PAGAS'!$R$8</f>
        <v>0</v>
      </c>
      <c r="G219" s="150"/>
    </row>
    <row r="220" spans="3:11" ht="18.75" x14ac:dyDescent="0.2">
      <c r="C220" s="188" t="s">
        <v>342</v>
      </c>
      <c r="D220" s="188"/>
      <c r="E220" s="188"/>
      <c r="F220" s="150">
        <f>F19+F20</f>
        <v>649.03</v>
      </c>
      <c r="G220" s="150"/>
    </row>
    <row r="221" spans="3:11" ht="18.75" x14ac:dyDescent="0.2">
      <c r="C221" s="188" t="s">
        <v>343</v>
      </c>
      <c r="D221" s="188"/>
      <c r="E221" s="188"/>
      <c r="F221" s="165">
        <f>139.46+114.64</f>
        <v>254.10000000000002</v>
      </c>
      <c r="G221" s="165"/>
    </row>
    <row r="222" spans="3:11" ht="18" customHeight="1" x14ac:dyDescent="0.2">
      <c r="C222" s="189" t="s">
        <v>344</v>
      </c>
      <c r="D222" s="189"/>
      <c r="E222" s="189"/>
      <c r="F222" s="147">
        <f>F217-F218+F219+F220-F221</f>
        <v>1154545.4999999998</v>
      </c>
      <c r="G222" s="147"/>
    </row>
    <row r="223" spans="3:11" ht="18" customHeight="1" x14ac:dyDescent="0.2">
      <c r="C223" s="201"/>
      <c r="D223" s="191"/>
      <c r="E223" s="191"/>
      <c r="F223" s="192"/>
      <c r="G223" s="193"/>
    </row>
    <row r="224" spans="3:11" ht="18" customHeight="1" x14ac:dyDescent="0.2">
      <c r="C224" s="187" t="s">
        <v>345</v>
      </c>
      <c r="D224" s="187"/>
      <c r="E224" s="187"/>
      <c r="F224" s="147">
        <f>F222+F212+F205</f>
        <v>1156016.2099999997</v>
      </c>
      <c r="G224" s="147"/>
    </row>
    <row r="225" spans="1:256" s="203" customFormat="1" ht="21" x14ac:dyDescent="0.2">
      <c r="A225" s="202"/>
      <c r="B225" s="50"/>
      <c r="C225" s="194" t="s">
        <v>346</v>
      </c>
      <c r="D225" s="191"/>
      <c r="E225" s="191"/>
      <c r="F225" s="192"/>
      <c r="G225" s="193"/>
      <c r="H225" s="16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c r="CN225" s="6"/>
      <c r="CO225" s="6"/>
      <c r="CP225" s="6"/>
      <c r="CQ225" s="6"/>
      <c r="CR225" s="6"/>
      <c r="CS225" s="6"/>
      <c r="CT225" s="6"/>
      <c r="CU225" s="6"/>
      <c r="CV225" s="6"/>
      <c r="CW225" s="6"/>
      <c r="CX225" s="6"/>
      <c r="CY225" s="6"/>
      <c r="CZ225" s="6"/>
      <c r="DA225" s="6"/>
      <c r="DB225" s="6"/>
      <c r="DC225" s="6"/>
      <c r="DD225" s="6"/>
      <c r="DE225" s="6"/>
      <c r="DF225" s="6"/>
      <c r="DG225" s="6"/>
      <c r="DH225" s="6"/>
      <c r="DI225" s="6"/>
      <c r="DJ225" s="6"/>
      <c r="DK225" s="6"/>
      <c r="DL225" s="6"/>
      <c r="DM225" s="6"/>
      <c r="DN225" s="6"/>
      <c r="DO225" s="6"/>
      <c r="DP225" s="6"/>
      <c r="DQ225" s="6"/>
      <c r="DR225" s="6"/>
      <c r="DS225" s="6"/>
      <c r="DT225" s="6"/>
      <c r="DU225" s="6"/>
      <c r="DV225" s="6"/>
      <c r="DW225" s="6"/>
      <c r="DX225" s="6"/>
      <c r="DY225" s="6"/>
      <c r="DZ225" s="6"/>
      <c r="EA225" s="6"/>
      <c r="EB225" s="6"/>
      <c r="EC225" s="6"/>
      <c r="ED225" s="6"/>
      <c r="EE225" s="6"/>
      <c r="EF225" s="6"/>
      <c r="EG225" s="6"/>
      <c r="EH225" s="6"/>
      <c r="EI225" s="6"/>
      <c r="EJ225" s="6"/>
      <c r="EK225" s="6"/>
      <c r="EL225" s="6"/>
      <c r="EM225" s="6"/>
      <c r="EN225" s="6"/>
      <c r="EO225" s="6"/>
      <c r="EP225" s="6"/>
      <c r="EQ225" s="6"/>
      <c r="ER225" s="6"/>
      <c r="ES225" s="6"/>
      <c r="ET225" s="6"/>
      <c r="EU225" s="6"/>
      <c r="EV225" s="6"/>
      <c r="EW225" s="6"/>
      <c r="EX225" s="6"/>
      <c r="EY225" s="6"/>
      <c r="EZ225" s="6"/>
      <c r="FA225" s="6"/>
      <c r="FB225" s="6"/>
      <c r="FC225" s="6"/>
      <c r="FD225" s="6"/>
      <c r="FE225" s="6"/>
      <c r="FF225" s="6"/>
      <c r="FG225" s="6"/>
      <c r="FH225" s="6"/>
      <c r="FI225" s="6"/>
      <c r="FJ225" s="6"/>
      <c r="FK225" s="6"/>
      <c r="FL225" s="6"/>
      <c r="FM225" s="6"/>
      <c r="FN225" s="6"/>
      <c r="FO225" s="6"/>
      <c r="FP225" s="6"/>
      <c r="FQ225" s="6"/>
      <c r="FR225" s="6"/>
      <c r="FS225" s="6"/>
      <c r="FT225" s="6"/>
      <c r="FU225" s="6"/>
      <c r="FV225" s="6"/>
      <c r="FW225" s="6"/>
      <c r="FX225" s="6"/>
      <c r="FY225" s="6"/>
      <c r="FZ225" s="6"/>
      <c r="GA225" s="6"/>
      <c r="GB225" s="6"/>
      <c r="GC225" s="6"/>
      <c r="GD225" s="6"/>
      <c r="GE225" s="6"/>
      <c r="GF225" s="6"/>
      <c r="GG225" s="6"/>
      <c r="GH225" s="6"/>
      <c r="GI225" s="6"/>
      <c r="GJ225" s="6"/>
      <c r="GK225" s="6"/>
      <c r="GL225" s="6"/>
      <c r="GM225" s="6"/>
      <c r="GN225" s="6"/>
      <c r="GO225" s="6"/>
      <c r="GP225" s="6"/>
      <c r="GQ225" s="6"/>
      <c r="GR225" s="6"/>
      <c r="GS225" s="6"/>
      <c r="GT225" s="6"/>
      <c r="GU225" s="6"/>
      <c r="GV225" s="6"/>
      <c r="GW225" s="6"/>
      <c r="GX225" s="6"/>
      <c r="GY225" s="6"/>
      <c r="GZ225" s="6"/>
      <c r="HA225" s="6"/>
      <c r="HB225" s="6"/>
      <c r="HC225" s="6"/>
      <c r="HD225" s="6"/>
      <c r="HE225" s="6"/>
      <c r="HF225" s="6"/>
      <c r="HG225" s="6"/>
      <c r="HH225" s="6"/>
      <c r="HI225" s="6"/>
      <c r="HJ225" s="6"/>
      <c r="HK225" s="6"/>
      <c r="HL225" s="6"/>
      <c r="HM225" s="6"/>
      <c r="HN225" s="6"/>
      <c r="HO225" s="6"/>
      <c r="HP225" s="6"/>
      <c r="HQ225" s="6"/>
      <c r="HR225" s="6"/>
      <c r="HS225" s="6"/>
      <c r="HT225" s="6"/>
      <c r="HU225" s="6"/>
      <c r="HV225" s="6"/>
      <c r="HW225" s="6"/>
      <c r="HX225" s="6"/>
      <c r="HY225" s="6"/>
      <c r="HZ225" s="6"/>
      <c r="IA225" s="6"/>
      <c r="IB225" s="6"/>
      <c r="IC225" s="6"/>
      <c r="ID225" s="6"/>
      <c r="IE225" s="6"/>
      <c r="IF225" s="6"/>
      <c r="IG225" s="6"/>
      <c r="IH225" s="6"/>
      <c r="II225" s="6"/>
      <c r="IJ225" s="6"/>
      <c r="IK225" s="6"/>
      <c r="IL225" s="6"/>
      <c r="IM225" s="6"/>
      <c r="IN225" s="6"/>
      <c r="IO225" s="6"/>
      <c r="IP225" s="6"/>
      <c r="IQ225" s="6"/>
      <c r="IR225" s="6"/>
      <c r="IS225" s="6"/>
      <c r="IT225" s="6"/>
      <c r="IU225" s="6"/>
      <c r="IV225" s="6"/>
    </row>
    <row r="226" spans="1:256" ht="15.75" x14ac:dyDescent="0.2">
      <c r="C226" s="204" t="s">
        <v>20</v>
      </c>
      <c r="D226" s="205"/>
      <c r="E226" s="206" t="s">
        <v>347</v>
      </c>
      <c r="F226" s="207" t="s">
        <v>23</v>
      </c>
      <c r="G226" s="146"/>
    </row>
    <row r="227" spans="1:256" ht="18" customHeight="1" x14ac:dyDescent="0.2">
      <c r="C227" s="208" t="s">
        <v>348</v>
      </c>
      <c r="D227" s="209"/>
      <c r="E227" s="210"/>
      <c r="F227" s="82">
        <f>'[1]RELAÇÃO DE DESPESAS PAGAS'!$R$4</f>
        <v>0</v>
      </c>
      <c r="G227" s="150"/>
      <c r="H227" s="71"/>
    </row>
    <row r="228" spans="1:256" ht="18" customHeight="1" x14ac:dyDescent="0.2">
      <c r="C228" s="211" t="s">
        <v>349</v>
      </c>
      <c r="D228" s="212"/>
      <c r="E228" s="210"/>
      <c r="F228" s="213">
        <v>0</v>
      </c>
      <c r="G228" s="214"/>
      <c r="H228" s="71"/>
    </row>
    <row r="229" spans="1:256" ht="18" customHeight="1" x14ac:dyDescent="0.2">
      <c r="C229" s="215" t="s">
        <v>350</v>
      </c>
      <c r="D229" s="215"/>
      <c r="E229" s="215"/>
      <c r="F229" s="215"/>
      <c r="G229" s="215"/>
    </row>
    <row r="230" spans="1:256" ht="18" customHeight="1" x14ac:dyDescent="0.2">
      <c r="C230" s="215"/>
      <c r="D230" s="215"/>
      <c r="E230" s="215"/>
      <c r="F230" s="215"/>
      <c r="G230" s="215"/>
      <c r="H230" s="216"/>
      <c r="I230" s="217"/>
      <c r="J230" s="217"/>
      <c r="K230" s="217"/>
      <c r="L230" s="217"/>
      <c r="M230" s="217"/>
      <c r="N230" s="217"/>
      <c r="O230" s="217"/>
      <c r="P230" s="217"/>
      <c r="Q230" s="217"/>
      <c r="R230" s="217"/>
      <c r="S230" s="217"/>
      <c r="T230" s="217"/>
      <c r="U230" s="217"/>
      <c r="V230" s="217"/>
      <c r="W230" s="217"/>
      <c r="X230" s="217"/>
      <c r="Y230" s="217"/>
      <c r="Z230" s="217"/>
      <c r="AA230" s="217"/>
      <c r="AB230" s="217"/>
      <c r="AC230" s="217"/>
      <c r="AD230" s="217"/>
      <c r="AE230" s="217"/>
      <c r="AF230" s="217"/>
      <c r="AG230" s="217"/>
      <c r="AH230" s="217"/>
      <c r="AI230" s="217"/>
      <c r="AJ230" s="217"/>
      <c r="AK230" s="217"/>
      <c r="AL230" s="217"/>
      <c r="AM230" s="217"/>
      <c r="AN230" s="217"/>
      <c r="AO230" s="217"/>
      <c r="AP230" s="217"/>
      <c r="AQ230" s="217"/>
      <c r="AR230" s="217"/>
      <c r="AS230" s="217"/>
      <c r="AT230" s="217"/>
      <c r="AU230" s="217"/>
      <c r="AV230" s="217"/>
      <c r="AW230" s="217"/>
      <c r="AX230" s="217"/>
      <c r="AY230" s="217"/>
      <c r="AZ230" s="217"/>
      <c r="BA230" s="217"/>
      <c r="BB230" s="217"/>
      <c r="BC230" s="217"/>
      <c r="BD230" s="217"/>
      <c r="BE230" s="217"/>
      <c r="BF230" s="217"/>
      <c r="BG230" s="217"/>
      <c r="BH230" s="217"/>
      <c r="BI230" s="217"/>
      <c r="BJ230" s="217"/>
      <c r="BK230" s="217"/>
      <c r="BL230" s="217"/>
      <c r="BM230" s="217"/>
      <c r="BN230" s="217"/>
      <c r="BO230" s="217"/>
      <c r="BP230" s="217"/>
      <c r="BQ230" s="217"/>
      <c r="BR230" s="217"/>
      <c r="BS230" s="217"/>
      <c r="BT230" s="217"/>
      <c r="BU230" s="217"/>
      <c r="BV230" s="217"/>
      <c r="BW230" s="217"/>
      <c r="BX230" s="217"/>
      <c r="BY230" s="217"/>
      <c r="BZ230" s="217"/>
      <c r="CA230" s="217"/>
      <c r="CB230" s="217"/>
      <c r="CC230" s="217"/>
      <c r="CD230" s="217"/>
      <c r="CE230" s="217"/>
      <c r="CF230" s="217"/>
      <c r="CG230" s="217"/>
      <c r="CH230" s="217"/>
      <c r="CI230" s="217"/>
      <c r="CJ230" s="217"/>
      <c r="CK230" s="217"/>
      <c r="CL230" s="217"/>
      <c r="CM230" s="217"/>
      <c r="CN230" s="217"/>
      <c r="CO230" s="217"/>
      <c r="CP230" s="217"/>
      <c r="CQ230" s="217"/>
      <c r="CR230" s="217"/>
      <c r="CS230" s="217"/>
      <c r="CT230" s="217"/>
      <c r="CU230" s="217"/>
      <c r="CV230" s="217"/>
      <c r="CW230" s="217"/>
      <c r="CX230" s="217"/>
      <c r="CY230" s="217"/>
      <c r="CZ230" s="217"/>
      <c r="DA230" s="217"/>
      <c r="DB230" s="217"/>
      <c r="DC230" s="217"/>
      <c r="DD230" s="217"/>
      <c r="DE230" s="217"/>
      <c r="DF230" s="217"/>
      <c r="DG230" s="217"/>
      <c r="DH230" s="217"/>
      <c r="DI230" s="217"/>
      <c r="DJ230" s="217"/>
      <c r="DK230" s="217"/>
      <c r="DL230" s="217"/>
      <c r="DM230" s="217"/>
      <c r="DN230" s="217"/>
      <c r="DO230" s="217"/>
      <c r="DP230" s="217"/>
      <c r="DQ230" s="217"/>
      <c r="DR230" s="217"/>
      <c r="DS230" s="217"/>
      <c r="DT230" s="217"/>
      <c r="DU230" s="217"/>
      <c r="DV230" s="217"/>
      <c r="DW230" s="217"/>
      <c r="DX230" s="217"/>
      <c r="DY230" s="217"/>
      <c r="DZ230" s="217"/>
      <c r="EA230" s="217"/>
      <c r="EB230" s="217"/>
      <c r="EC230" s="217"/>
      <c r="ED230" s="217"/>
      <c r="EE230" s="217"/>
      <c r="EF230" s="217"/>
      <c r="EG230" s="217"/>
      <c r="EH230" s="217"/>
      <c r="EI230" s="217"/>
      <c r="EJ230" s="217"/>
      <c r="EK230" s="217"/>
      <c r="EL230" s="217"/>
      <c r="EM230" s="217"/>
      <c r="EN230" s="217"/>
      <c r="EO230" s="217"/>
      <c r="EP230" s="217"/>
      <c r="EQ230" s="217"/>
      <c r="ER230" s="217"/>
      <c r="ES230" s="217"/>
      <c r="ET230" s="217"/>
      <c r="EU230" s="217"/>
      <c r="EV230" s="217"/>
      <c r="EW230" s="217"/>
      <c r="EX230" s="217"/>
      <c r="EY230" s="217"/>
      <c r="EZ230" s="217"/>
      <c r="FA230" s="217"/>
      <c r="FB230" s="217"/>
      <c r="FC230" s="217"/>
      <c r="FD230" s="217"/>
      <c r="FE230" s="217"/>
      <c r="FF230" s="217"/>
      <c r="FG230" s="217"/>
      <c r="FH230" s="217"/>
      <c r="FI230" s="217"/>
      <c r="FJ230" s="217"/>
      <c r="FK230" s="217"/>
      <c r="FL230" s="217"/>
      <c r="FM230" s="217"/>
      <c r="FN230" s="217"/>
      <c r="FO230" s="217"/>
      <c r="FP230" s="217"/>
      <c r="FQ230" s="217"/>
      <c r="FR230" s="217"/>
      <c r="FS230" s="217"/>
      <c r="FT230" s="217"/>
      <c r="FU230" s="217"/>
      <c r="FV230" s="217"/>
      <c r="FW230" s="217"/>
      <c r="FX230" s="217"/>
      <c r="FY230" s="217"/>
      <c r="FZ230" s="217"/>
      <c r="GA230" s="217"/>
      <c r="GB230" s="217"/>
      <c r="GC230" s="217"/>
      <c r="GD230" s="217"/>
      <c r="GE230" s="217"/>
      <c r="GF230" s="217"/>
      <c r="GG230" s="217"/>
      <c r="GH230" s="217"/>
      <c r="GI230" s="217"/>
      <c r="GJ230" s="217"/>
      <c r="GK230" s="217"/>
      <c r="GL230" s="217"/>
      <c r="GM230" s="217"/>
      <c r="GN230" s="217"/>
      <c r="GO230" s="217"/>
      <c r="GP230" s="217"/>
      <c r="GQ230" s="217"/>
      <c r="GR230" s="217"/>
      <c r="GS230" s="217"/>
      <c r="GT230" s="217"/>
      <c r="GU230" s="217"/>
      <c r="GV230" s="217"/>
      <c r="GW230" s="217"/>
      <c r="GX230" s="217"/>
      <c r="GY230" s="217"/>
      <c r="GZ230" s="217"/>
      <c r="HA230" s="217"/>
      <c r="HB230" s="217"/>
      <c r="HC230" s="217"/>
      <c r="HD230" s="217"/>
      <c r="HE230" s="217"/>
      <c r="HF230" s="217"/>
      <c r="HG230" s="217"/>
      <c r="HH230" s="217"/>
      <c r="HI230" s="217"/>
      <c r="HJ230" s="217"/>
      <c r="HK230" s="217"/>
      <c r="HL230" s="217"/>
      <c r="HM230" s="217"/>
      <c r="HN230" s="217"/>
      <c r="HO230" s="217"/>
      <c r="HP230" s="217"/>
      <c r="HQ230" s="217"/>
      <c r="HR230" s="217"/>
      <c r="HS230" s="217"/>
      <c r="HT230" s="217"/>
      <c r="HU230" s="217"/>
      <c r="HV230" s="217"/>
      <c r="HW230" s="217"/>
      <c r="HX230" s="217"/>
      <c r="HY230" s="217"/>
      <c r="HZ230" s="217"/>
      <c r="IA230" s="217"/>
      <c r="IB230" s="217"/>
      <c r="IC230" s="217"/>
      <c r="ID230" s="217"/>
      <c r="IE230" s="217"/>
      <c r="IF230" s="217"/>
      <c r="IG230" s="217"/>
      <c r="IH230" s="217"/>
      <c r="II230" s="217"/>
      <c r="IJ230" s="217"/>
      <c r="IK230" s="217"/>
      <c r="IL230" s="217"/>
      <c r="IM230" s="217"/>
      <c r="IN230" s="217"/>
      <c r="IO230" s="217"/>
      <c r="IP230" s="217"/>
      <c r="IQ230" s="217"/>
      <c r="IR230" s="217"/>
      <c r="IS230" s="217"/>
      <c r="IT230" s="217"/>
      <c r="IU230" s="217"/>
      <c r="IV230" s="217"/>
    </row>
    <row r="231" spans="1:256" ht="18" customHeight="1" x14ac:dyDescent="0.2">
      <c r="C231" s="218"/>
      <c r="D231" s="219"/>
      <c r="E231" s="219"/>
      <c r="F231" s="219"/>
      <c r="G231" s="220"/>
      <c r="H231" s="216"/>
      <c r="I231" s="217"/>
      <c r="J231" s="217"/>
      <c r="K231" s="217"/>
      <c r="L231" s="217"/>
      <c r="M231" s="217"/>
      <c r="N231" s="217"/>
      <c r="O231" s="217"/>
      <c r="P231" s="217"/>
      <c r="Q231" s="217"/>
      <c r="R231" s="217"/>
      <c r="S231" s="217"/>
      <c r="T231" s="217"/>
      <c r="U231" s="217"/>
      <c r="V231" s="217"/>
      <c r="W231" s="217"/>
      <c r="X231" s="217"/>
      <c r="Y231" s="217"/>
      <c r="Z231" s="217"/>
      <c r="AA231" s="217"/>
      <c r="AB231" s="217"/>
      <c r="AC231" s="217"/>
      <c r="AD231" s="217"/>
      <c r="AE231" s="217"/>
      <c r="AF231" s="217"/>
      <c r="AG231" s="217"/>
      <c r="AH231" s="217"/>
      <c r="AI231" s="217"/>
      <c r="AJ231" s="217"/>
      <c r="AK231" s="217"/>
      <c r="AL231" s="217"/>
      <c r="AM231" s="217"/>
      <c r="AN231" s="217"/>
      <c r="AO231" s="217"/>
      <c r="AP231" s="217"/>
      <c r="AQ231" s="217"/>
      <c r="AR231" s="217"/>
      <c r="AS231" s="217"/>
      <c r="AT231" s="217"/>
      <c r="AU231" s="217"/>
      <c r="AV231" s="217"/>
      <c r="AW231" s="217"/>
      <c r="AX231" s="217"/>
      <c r="AY231" s="217"/>
      <c r="AZ231" s="217"/>
      <c r="BA231" s="217"/>
      <c r="BB231" s="217"/>
      <c r="BC231" s="217"/>
      <c r="BD231" s="217"/>
      <c r="BE231" s="217"/>
      <c r="BF231" s="217"/>
      <c r="BG231" s="217"/>
      <c r="BH231" s="217"/>
      <c r="BI231" s="217"/>
      <c r="BJ231" s="217"/>
      <c r="BK231" s="217"/>
      <c r="BL231" s="217"/>
      <c r="BM231" s="217"/>
      <c r="BN231" s="217"/>
      <c r="BO231" s="217"/>
      <c r="BP231" s="217"/>
      <c r="BQ231" s="217"/>
      <c r="BR231" s="217"/>
      <c r="BS231" s="217"/>
      <c r="BT231" s="217"/>
      <c r="BU231" s="217"/>
      <c r="BV231" s="217"/>
      <c r="BW231" s="217"/>
      <c r="BX231" s="217"/>
      <c r="BY231" s="217"/>
      <c r="BZ231" s="217"/>
      <c r="CA231" s="217"/>
      <c r="CB231" s="217"/>
      <c r="CC231" s="217"/>
      <c r="CD231" s="217"/>
      <c r="CE231" s="217"/>
      <c r="CF231" s="217"/>
      <c r="CG231" s="217"/>
      <c r="CH231" s="217"/>
      <c r="CI231" s="217"/>
      <c r="CJ231" s="217"/>
      <c r="CK231" s="217"/>
      <c r="CL231" s="217"/>
      <c r="CM231" s="217"/>
      <c r="CN231" s="217"/>
      <c r="CO231" s="217"/>
      <c r="CP231" s="217"/>
      <c r="CQ231" s="217"/>
      <c r="CR231" s="217"/>
      <c r="CS231" s="217"/>
      <c r="CT231" s="217"/>
      <c r="CU231" s="217"/>
      <c r="CV231" s="217"/>
      <c r="CW231" s="217"/>
      <c r="CX231" s="217"/>
      <c r="CY231" s="217"/>
      <c r="CZ231" s="217"/>
      <c r="DA231" s="217"/>
      <c r="DB231" s="217"/>
      <c r="DC231" s="217"/>
      <c r="DD231" s="217"/>
      <c r="DE231" s="217"/>
      <c r="DF231" s="217"/>
      <c r="DG231" s="217"/>
      <c r="DH231" s="217"/>
      <c r="DI231" s="217"/>
      <c r="DJ231" s="217"/>
      <c r="DK231" s="217"/>
      <c r="DL231" s="217"/>
      <c r="DM231" s="217"/>
      <c r="DN231" s="217"/>
      <c r="DO231" s="217"/>
      <c r="DP231" s="217"/>
      <c r="DQ231" s="217"/>
      <c r="DR231" s="217"/>
      <c r="DS231" s="217"/>
      <c r="DT231" s="217"/>
      <c r="DU231" s="217"/>
      <c r="DV231" s="217"/>
      <c r="DW231" s="217"/>
      <c r="DX231" s="217"/>
      <c r="DY231" s="217"/>
      <c r="DZ231" s="217"/>
      <c r="EA231" s="217"/>
      <c r="EB231" s="217"/>
      <c r="EC231" s="217"/>
      <c r="ED231" s="217"/>
      <c r="EE231" s="217"/>
      <c r="EF231" s="217"/>
      <c r="EG231" s="217"/>
      <c r="EH231" s="217"/>
      <c r="EI231" s="217"/>
      <c r="EJ231" s="217"/>
      <c r="EK231" s="217"/>
      <c r="EL231" s="217"/>
      <c r="EM231" s="217"/>
      <c r="EN231" s="217"/>
      <c r="EO231" s="217"/>
      <c r="EP231" s="217"/>
      <c r="EQ231" s="217"/>
      <c r="ER231" s="217"/>
      <c r="ES231" s="217"/>
      <c r="ET231" s="217"/>
      <c r="EU231" s="217"/>
      <c r="EV231" s="217"/>
      <c r="EW231" s="217"/>
      <c r="EX231" s="217"/>
      <c r="EY231" s="217"/>
      <c r="EZ231" s="217"/>
      <c r="FA231" s="217"/>
      <c r="FB231" s="217"/>
      <c r="FC231" s="217"/>
      <c r="FD231" s="217"/>
      <c r="FE231" s="217"/>
      <c r="FF231" s="217"/>
      <c r="FG231" s="217"/>
      <c r="FH231" s="217"/>
      <c r="FI231" s="217"/>
      <c r="FJ231" s="217"/>
      <c r="FK231" s="217"/>
      <c r="FL231" s="217"/>
      <c r="FM231" s="217"/>
      <c r="FN231" s="217"/>
      <c r="FO231" s="217"/>
      <c r="FP231" s="217"/>
      <c r="FQ231" s="217"/>
      <c r="FR231" s="217"/>
      <c r="FS231" s="217"/>
      <c r="FT231" s="217"/>
      <c r="FU231" s="217"/>
      <c r="FV231" s="217"/>
      <c r="FW231" s="217"/>
      <c r="FX231" s="217"/>
      <c r="FY231" s="217"/>
      <c r="FZ231" s="217"/>
      <c r="GA231" s="217"/>
      <c r="GB231" s="217"/>
      <c r="GC231" s="217"/>
      <c r="GD231" s="217"/>
      <c r="GE231" s="217"/>
      <c r="GF231" s="217"/>
      <c r="GG231" s="217"/>
      <c r="GH231" s="217"/>
      <c r="GI231" s="217"/>
      <c r="GJ231" s="217"/>
      <c r="GK231" s="217"/>
      <c r="GL231" s="217"/>
      <c r="GM231" s="217"/>
      <c r="GN231" s="217"/>
      <c r="GO231" s="217"/>
      <c r="GP231" s="217"/>
      <c r="GQ231" s="217"/>
      <c r="GR231" s="217"/>
      <c r="GS231" s="217"/>
      <c r="GT231" s="217"/>
      <c r="GU231" s="217"/>
      <c r="GV231" s="217"/>
      <c r="GW231" s="217"/>
      <c r="GX231" s="217"/>
      <c r="GY231" s="217"/>
      <c r="GZ231" s="217"/>
      <c r="HA231" s="217"/>
      <c r="HB231" s="217"/>
      <c r="HC231" s="217"/>
      <c r="HD231" s="217"/>
      <c r="HE231" s="217"/>
      <c r="HF231" s="217"/>
      <c r="HG231" s="217"/>
      <c r="HH231" s="217"/>
      <c r="HI231" s="217"/>
      <c r="HJ231" s="217"/>
      <c r="HK231" s="217"/>
      <c r="HL231" s="217"/>
      <c r="HM231" s="217"/>
      <c r="HN231" s="217"/>
      <c r="HO231" s="217"/>
      <c r="HP231" s="217"/>
      <c r="HQ231" s="217"/>
      <c r="HR231" s="217"/>
      <c r="HS231" s="217"/>
      <c r="HT231" s="217"/>
      <c r="HU231" s="217"/>
      <c r="HV231" s="217"/>
      <c r="HW231" s="217"/>
      <c r="HX231" s="217"/>
      <c r="HY231" s="217"/>
      <c r="HZ231" s="217"/>
      <c r="IA231" s="217"/>
      <c r="IB231" s="217"/>
      <c r="IC231" s="217"/>
      <c r="ID231" s="217"/>
      <c r="IE231" s="217"/>
      <c r="IF231" s="217"/>
      <c r="IG231" s="217"/>
      <c r="IH231" s="217"/>
      <c r="II231" s="217"/>
      <c r="IJ231" s="217"/>
      <c r="IK231" s="217"/>
      <c r="IL231" s="217"/>
      <c r="IM231" s="217"/>
      <c r="IN231" s="217"/>
      <c r="IO231" s="217"/>
      <c r="IP231" s="217"/>
      <c r="IQ231" s="217"/>
      <c r="IR231" s="217"/>
      <c r="IS231" s="217"/>
      <c r="IT231" s="217"/>
      <c r="IU231" s="217"/>
      <c r="IV231" s="217"/>
    </row>
    <row r="232" spans="1:256" ht="18" customHeight="1" x14ac:dyDescent="0.2">
      <c r="C232" s="194" t="s">
        <v>351</v>
      </c>
      <c r="D232" s="191"/>
      <c r="E232" s="191"/>
      <c r="F232" s="192"/>
      <c r="G232" s="193"/>
    </row>
    <row r="233" spans="1:256" ht="18" customHeight="1" x14ac:dyDescent="0.2">
      <c r="C233" s="187" t="s">
        <v>20</v>
      </c>
      <c r="D233" s="187"/>
      <c r="E233" s="187"/>
      <c r="F233" s="146" t="s">
        <v>23</v>
      </c>
      <c r="G233" s="146"/>
    </row>
    <row r="234" spans="1:256" ht="18" customHeight="1" x14ac:dyDescent="0.2">
      <c r="C234" s="188" t="s">
        <v>352</v>
      </c>
      <c r="D234" s="188"/>
      <c r="E234" s="188"/>
      <c r="F234" s="165">
        <f>'[1]SALDO DE ESTOQUE'!C24</f>
        <v>1984930.99</v>
      </c>
      <c r="G234" s="165"/>
      <c r="H234" s="71"/>
      <c r="IV234" s="203"/>
    </row>
    <row r="235" spans="1:256" ht="18" customHeight="1" x14ac:dyDescent="0.2">
      <c r="C235" s="188" t="s">
        <v>353</v>
      </c>
      <c r="D235" s="188"/>
      <c r="E235" s="188"/>
      <c r="F235" s="165">
        <f>'[1]SALDO DE ESTOQUE'!C54</f>
        <v>37000.58</v>
      </c>
      <c r="G235" s="165"/>
      <c r="H235" s="71"/>
    </row>
    <row r="236" spans="1:256" ht="18" customHeight="1" x14ac:dyDescent="0.2">
      <c r="C236" s="188" t="s">
        <v>354</v>
      </c>
      <c r="D236" s="188"/>
      <c r="E236" s="188"/>
      <c r="F236" s="165">
        <v>0</v>
      </c>
      <c r="G236" s="165"/>
      <c r="H236" s="71"/>
    </row>
    <row r="237" spans="1:256" ht="18" customHeight="1" x14ac:dyDescent="0.2">
      <c r="C237" s="189" t="s">
        <v>355</v>
      </c>
      <c r="D237" s="189"/>
      <c r="E237" s="189"/>
      <c r="F237" s="147">
        <f>F234+F235+F236</f>
        <v>2021931.57</v>
      </c>
      <c r="G237" s="147"/>
      <c r="H237" s="71"/>
      <c r="L237" s="203"/>
      <c r="M237" s="203"/>
      <c r="N237" s="203"/>
      <c r="O237" s="203"/>
      <c r="P237" s="203"/>
      <c r="Q237" s="203"/>
      <c r="R237" s="203"/>
      <c r="S237" s="203"/>
      <c r="T237" s="203"/>
      <c r="U237" s="203"/>
      <c r="V237" s="203"/>
      <c r="W237" s="203"/>
      <c r="X237" s="203"/>
      <c r="Y237" s="203"/>
      <c r="Z237" s="203"/>
      <c r="AA237" s="203"/>
      <c r="AB237" s="203"/>
      <c r="AC237" s="203"/>
      <c r="AD237" s="203"/>
      <c r="AE237" s="203"/>
      <c r="AF237" s="203"/>
      <c r="AG237" s="203"/>
      <c r="AH237" s="203"/>
      <c r="AI237" s="203"/>
      <c r="AJ237" s="203"/>
      <c r="AK237" s="203"/>
      <c r="AL237" s="203"/>
      <c r="AM237" s="203"/>
      <c r="AN237" s="203"/>
      <c r="AO237" s="203"/>
      <c r="AP237" s="203"/>
      <c r="AQ237" s="203"/>
      <c r="AR237" s="203"/>
      <c r="AS237" s="203"/>
      <c r="AT237" s="203"/>
      <c r="AU237" s="203"/>
      <c r="AV237" s="203"/>
      <c r="AW237" s="203"/>
      <c r="AX237" s="203"/>
      <c r="AY237" s="203"/>
      <c r="AZ237" s="203"/>
      <c r="BA237" s="203"/>
      <c r="BB237" s="203"/>
      <c r="BC237" s="203"/>
      <c r="BD237" s="203"/>
      <c r="BE237" s="203"/>
      <c r="BF237" s="203"/>
      <c r="BG237" s="203"/>
      <c r="BH237" s="203"/>
      <c r="BI237" s="203"/>
      <c r="BJ237" s="203"/>
      <c r="BK237" s="203"/>
      <c r="BL237" s="203"/>
      <c r="BM237" s="203"/>
      <c r="BN237" s="203"/>
      <c r="BO237" s="203"/>
      <c r="BP237" s="203"/>
      <c r="BQ237" s="203"/>
      <c r="BR237" s="203"/>
      <c r="BS237" s="203"/>
      <c r="BT237" s="203"/>
      <c r="BU237" s="203"/>
      <c r="BV237" s="203"/>
      <c r="BW237" s="203"/>
      <c r="BX237" s="203"/>
      <c r="BY237" s="203"/>
      <c r="BZ237" s="203"/>
      <c r="CA237" s="203"/>
      <c r="CB237" s="203"/>
      <c r="CC237" s="203"/>
      <c r="CD237" s="203"/>
      <c r="CE237" s="203"/>
      <c r="CF237" s="203"/>
      <c r="CG237" s="203"/>
      <c r="CH237" s="203"/>
      <c r="CI237" s="203"/>
      <c r="CJ237" s="203"/>
      <c r="CK237" s="203"/>
      <c r="CL237" s="203"/>
      <c r="CM237" s="203"/>
      <c r="CN237" s="203"/>
      <c r="CO237" s="203"/>
      <c r="CP237" s="203"/>
      <c r="CQ237" s="203"/>
      <c r="CR237" s="203"/>
      <c r="CS237" s="203"/>
      <c r="CT237" s="203"/>
      <c r="CU237" s="203"/>
      <c r="CV237" s="203"/>
      <c r="CW237" s="203"/>
      <c r="CX237" s="203"/>
      <c r="CY237" s="203"/>
      <c r="CZ237" s="203"/>
      <c r="DA237" s="203"/>
      <c r="DB237" s="203"/>
      <c r="DC237" s="203"/>
      <c r="DD237" s="203"/>
      <c r="DE237" s="203"/>
      <c r="DF237" s="203"/>
      <c r="DG237" s="203"/>
      <c r="DH237" s="203"/>
      <c r="DI237" s="203"/>
      <c r="DJ237" s="203"/>
      <c r="DK237" s="203"/>
      <c r="DL237" s="203"/>
      <c r="DM237" s="203"/>
      <c r="DN237" s="203"/>
      <c r="DO237" s="203"/>
      <c r="DP237" s="203"/>
      <c r="DQ237" s="203"/>
      <c r="DR237" s="203"/>
      <c r="DS237" s="203"/>
      <c r="DT237" s="203"/>
      <c r="DU237" s="203"/>
      <c r="DV237" s="203"/>
      <c r="DW237" s="203"/>
      <c r="DX237" s="203"/>
      <c r="DY237" s="203"/>
      <c r="DZ237" s="203"/>
      <c r="EA237" s="203"/>
      <c r="EB237" s="203"/>
      <c r="EC237" s="203"/>
      <c r="ED237" s="203"/>
      <c r="EE237" s="203"/>
      <c r="EF237" s="203"/>
      <c r="EG237" s="203"/>
      <c r="EH237" s="203"/>
      <c r="EI237" s="203"/>
      <c r="EJ237" s="203"/>
      <c r="EK237" s="203"/>
      <c r="EL237" s="203"/>
      <c r="EM237" s="203"/>
      <c r="EN237" s="203"/>
      <c r="EO237" s="203"/>
      <c r="EP237" s="203"/>
      <c r="EQ237" s="203"/>
      <c r="ER237" s="203"/>
      <c r="ES237" s="203"/>
      <c r="ET237" s="203"/>
      <c r="EU237" s="203"/>
      <c r="EV237" s="203"/>
      <c r="EW237" s="203"/>
      <c r="EX237" s="203"/>
      <c r="EY237" s="203"/>
      <c r="EZ237" s="203"/>
      <c r="FA237" s="203"/>
      <c r="FB237" s="203"/>
      <c r="FC237" s="203"/>
      <c r="FD237" s="203"/>
      <c r="FE237" s="203"/>
      <c r="FF237" s="203"/>
      <c r="FG237" s="203"/>
      <c r="FH237" s="203"/>
      <c r="FI237" s="203"/>
      <c r="FJ237" s="203"/>
      <c r="FK237" s="203"/>
      <c r="FL237" s="203"/>
      <c r="FM237" s="203"/>
      <c r="FN237" s="203"/>
      <c r="FO237" s="203"/>
      <c r="FP237" s="203"/>
      <c r="FQ237" s="203"/>
      <c r="FR237" s="203"/>
      <c r="FS237" s="203"/>
      <c r="FT237" s="203"/>
      <c r="FU237" s="203"/>
      <c r="FV237" s="203"/>
      <c r="FW237" s="203"/>
      <c r="FX237" s="203"/>
      <c r="FY237" s="203"/>
      <c r="FZ237" s="203"/>
      <c r="GA237" s="203"/>
      <c r="GB237" s="203"/>
      <c r="GC237" s="203"/>
      <c r="GD237" s="203"/>
      <c r="GE237" s="203"/>
      <c r="GF237" s="203"/>
      <c r="GG237" s="203"/>
      <c r="GH237" s="203"/>
      <c r="GI237" s="203"/>
      <c r="GJ237" s="203"/>
      <c r="GK237" s="203"/>
      <c r="GL237" s="203"/>
      <c r="GM237" s="203"/>
      <c r="GN237" s="203"/>
      <c r="GO237" s="203"/>
      <c r="GP237" s="203"/>
      <c r="GQ237" s="203"/>
      <c r="GR237" s="203"/>
      <c r="GS237" s="203"/>
      <c r="GT237" s="203"/>
      <c r="GU237" s="203"/>
      <c r="GV237" s="203"/>
      <c r="GW237" s="203"/>
      <c r="GX237" s="203"/>
      <c r="GY237" s="203"/>
      <c r="GZ237" s="203"/>
      <c r="HA237" s="203"/>
      <c r="HB237" s="203"/>
      <c r="HC237" s="203"/>
      <c r="HD237" s="203"/>
      <c r="HE237" s="203"/>
      <c r="HF237" s="203"/>
      <c r="HG237" s="203"/>
      <c r="HH237" s="203"/>
      <c r="HI237" s="203"/>
      <c r="HJ237" s="203"/>
      <c r="HK237" s="203"/>
      <c r="HL237" s="203"/>
      <c r="HM237" s="203"/>
      <c r="HN237" s="203"/>
      <c r="HO237" s="203"/>
      <c r="HP237" s="203"/>
      <c r="HQ237" s="203"/>
      <c r="HR237" s="203"/>
      <c r="HS237" s="203"/>
      <c r="HT237" s="203"/>
      <c r="HU237" s="203"/>
      <c r="HV237" s="203"/>
      <c r="HW237" s="203"/>
      <c r="HX237" s="203"/>
      <c r="HY237" s="203"/>
      <c r="HZ237" s="203"/>
      <c r="IA237" s="203"/>
      <c r="IB237" s="203"/>
      <c r="IC237" s="203"/>
      <c r="ID237" s="203"/>
      <c r="IE237" s="203"/>
      <c r="IF237" s="203"/>
      <c r="IG237" s="203"/>
      <c r="IH237" s="203"/>
      <c r="II237" s="203"/>
      <c r="IJ237" s="203"/>
      <c r="IK237" s="203"/>
      <c r="IL237" s="203"/>
      <c r="IM237" s="203"/>
      <c r="IN237" s="203"/>
      <c r="IO237" s="203"/>
      <c r="IP237" s="203"/>
      <c r="IQ237" s="203"/>
      <c r="IR237" s="203"/>
      <c r="IS237" s="203"/>
      <c r="IT237" s="203"/>
      <c r="IU237" s="203"/>
    </row>
    <row r="238" spans="1:256" ht="18" customHeight="1" x14ac:dyDescent="0.2">
      <c r="C238" s="221"/>
      <c r="D238" s="221"/>
      <c r="E238" s="221"/>
      <c r="F238" s="192"/>
      <c r="G238" s="192"/>
    </row>
    <row r="239" spans="1:256" ht="18" customHeight="1" x14ac:dyDescent="0.2">
      <c r="C239" s="222" t="s">
        <v>356</v>
      </c>
      <c r="D239" s="222"/>
      <c r="E239" s="222"/>
      <c r="F239" s="192"/>
      <c r="G239" s="223"/>
    </row>
    <row r="240" spans="1:256" ht="18" customHeight="1" x14ac:dyDescent="0.2">
      <c r="C240" s="224" t="s">
        <v>357</v>
      </c>
      <c r="D240" s="224"/>
      <c r="E240" s="191"/>
      <c r="F240" s="192"/>
      <c r="G240" s="223"/>
    </row>
    <row r="241" spans="3:13" ht="18" customHeight="1" x14ac:dyDescent="0.2">
      <c r="C241" s="187" t="s">
        <v>20</v>
      </c>
      <c r="D241" s="187"/>
      <c r="E241" s="187"/>
      <c r="F241" s="146" t="s">
        <v>23</v>
      </c>
      <c r="G241" s="146"/>
    </row>
    <row r="242" spans="3:13" ht="18" customHeight="1" x14ac:dyDescent="0.2">
      <c r="C242" s="225" t="s">
        <v>358</v>
      </c>
      <c r="D242" s="225"/>
      <c r="E242" s="225"/>
      <c r="F242" s="226">
        <v>771901.59</v>
      </c>
      <c r="G242" s="226"/>
    </row>
    <row r="243" spans="3:13" ht="18" customHeight="1" x14ac:dyDescent="0.2">
      <c r="C243" s="227" t="s">
        <v>359</v>
      </c>
      <c r="D243" s="227"/>
      <c r="E243" s="227"/>
      <c r="F243" s="228">
        <f>69977.71+70345.75</f>
        <v>140323.46000000002</v>
      </c>
      <c r="G243" s="228"/>
    </row>
    <row r="244" spans="3:13" ht="18.75" x14ac:dyDescent="0.2">
      <c r="C244" s="229" t="s">
        <v>360</v>
      </c>
      <c r="D244" s="229"/>
      <c r="E244" s="229"/>
      <c r="F244" s="230">
        <v>0</v>
      </c>
      <c r="G244" s="230"/>
    </row>
    <row r="245" spans="3:13" ht="18.75" x14ac:dyDescent="0.2">
      <c r="C245" s="187" t="s">
        <v>361</v>
      </c>
      <c r="D245" s="187"/>
      <c r="E245" s="231"/>
      <c r="F245" s="232">
        <f>SUM(F242:G244)</f>
        <v>912225.05</v>
      </c>
      <c r="G245" s="232"/>
    </row>
    <row r="246" spans="3:13" ht="15" customHeight="1" x14ac:dyDescent="0.2">
      <c r="C246" s="233"/>
      <c r="D246" s="233"/>
      <c r="E246" s="233"/>
      <c r="F246" s="234"/>
      <c r="G246" s="234"/>
    </row>
    <row r="247" spans="3:13" ht="18" customHeight="1" x14ac:dyDescent="0.2">
      <c r="C247" s="224" t="s">
        <v>362</v>
      </c>
      <c r="D247" s="224"/>
      <c r="E247" s="191"/>
      <c r="F247" s="192"/>
      <c r="G247" s="223"/>
    </row>
    <row r="248" spans="3:13" ht="18" customHeight="1" x14ac:dyDescent="0.2">
      <c r="C248" s="187" t="s">
        <v>20</v>
      </c>
      <c r="D248" s="187"/>
      <c r="E248" s="187"/>
      <c r="F248" s="146" t="s">
        <v>23</v>
      </c>
      <c r="G248" s="146"/>
    </row>
    <row r="249" spans="3:13" ht="18" customHeight="1" x14ac:dyDescent="0.2">
      <c r="C249" s="225" t="s">
        <v>363</v>
      </c>
      <c r="D249" s="225"/>
      <c r="E249" s="225"/>
      <c r="F249" s="226">
        <v>0</v>
      </c>
      <c r="G249" s="226"/>
    </row>
    <row r="250" spans="3:13" ht="18" customHeight="1" x14ac:dyDescent="0.2">
      <c r="C250" s="225" t="s">
        <v>364</v>
      </c>
      <c r="D250" s="225"/>
      <c r="E250" s="225"/>
      <c r="F250" s="226">
        <v>0</v>
      </c>
      <c r="G250" s="226"/>
    </row>
    <row r="251" spans="3:13" ht="18" customHeight="1" x14ac:dyDescent="0.2">
      <c r="C251" s="227" t="s">
        <v>365</v>
      </c>
      <c r="D251" s="227"/>
      <c r="E251" s="227"/>
      <c r="F251" s="228">
        <f>466880.44+151931.95+39499.54+3381.77</f>
        <v>661693.70000000007</v>
      </c>
      <c r="G251" s="228"/>
      <c r="H251" s="235"/>
    </row>
    <row r="252" spans="3:13" ht="18" customHeight="1" x14ac:dyDescent="0.2">
      <c r="C252" s="229" t="s">
        <v>366</v>
      </c>
      <c r="D252" s="229"/>
      <c r="E252" s="229"/>
      <c r="F252" s="230">
        <v>0</v>
      </c>
      <c r="G252" s="230"/>
    </row>
    <row r="253" spans="3:13" ht="18.75" x14ac:dyDescent="0.2">
      <c r="C253" s="187" t="s">
        <v>361</v>
      </c>
      <c r="D253" s="187"/>
      <c r="E253" s="231"/>
      <c r="F253" s="232">
        <f>SUM(F249:G252)</f>
        <v>661693.70000000007</v>
      </c>
      <c r="G253" s="232"/>
    </row>
    <row r="254" spans="3:13" ht="18.75" x14ac:dyDescent="0.2">
      <c r="C254" s="233"/>
      <c r="D254" s="233"/>
      <c r="E254" s="233"/>
      <c r="F254" s="234"/>
      <c r="G254" s="234"/>
    </row>
    <row r="255" spans="3:13" ht="18" customHeight="1" x14ac:dyDescent="0.2">
      <c r="C255" s="236" t="s">
        <v>367</v>
      </c>
      <c r="D255" s="236"/>
      <c r="E255" s="236"/>
      <c r="F255" s="237">
        <f>F245+F253</f>
        <v>1573918.75</v>
      </c>
      <c r="G255" s="238"/>
    </row>
    <row r="256" spans="3:13" ht="18" customHeight="1" x14ac:dyDescent="0.2">
      <c r="C256" s="194" t="s">
        <v>368</v>
      </c>
      <c r="D256" s="191"/>
      <c r="E256" s="191"/>
      <c r="F256" s="192"/>
      <c r="G256" s="223"/>
      <c r="H256" s="239"/>
      <c r="K256" s="84"/>
      <c r="M256" s="84"/>
    </row>
    <row r="257" spans="1:13" ht="18" customHeight="1" x14ac:dyDescent="0.2">
      <c r="C257" s="236" t="s">
        <v>20</v>
      </c>
      <c r="D257" s="236"/>
      <c r="E257" s="236"/>
      <c r="F257" s="240" t="s">
        <v>23</v>
      </c>
      <c r="G257" s="240"/>
      <c r="K257" s="84"/>
      <c r="M257" s="84"/>
    </row>
    <row r="258" spans="1:13" ht="18" customHeight="1" x14ac:dyDescent="0.2">
      <c r="C258" s="241" t="s">
        <v>334</v>
      </c>
      <c r="D258" s="241"/>
      <c r="E258" s="241"/>
      <c r="F258" s="242">
        <v>135299.76</v>
      </c>
      <c r="G258" s="243"/>
      <c r="H258" s="71"/>
      <c r="K258" s="84"/>
      <c r="M258" s="84"/>
    </row>
    <row r="259" spans="1:13" ht="18" customHeight="1" x14ac:dyDescent="0.2">
      <c r="C259" s="158" t="s">
        <v>369</v>
      </c>
      <c r="D259" s="158"/>
      <c r="E259" s="158"/>
      <c r="F259" s="244">
        <f>178826.12+20.49-3423</f>
        <v>175423.61</v>
      </c>
      <c r="G259" s="245"/>
      <c r="K259" s="84"/>
      <c r="M259" s="84"/>
    </row>
    <row r="260" spans="1:13" ht="18" customHeight="1" x14ac:dyDescent="0.2">
      <c r="C260" s="158" t="s">
        <v>370</v>
      </c>
      <c r="D260" s="158"/>
      <c r="E260" s="158"/>
      <c r="F260" s="81">
        <v>0</v>
      </c>
      <c r="G260" s="82"/>
      <c r="H260" s="71"/>
      <c r="K260" s="84"/>
    </row>
    <row r="261" spans="1:13" ht="18" customHeight="1" x14ac:dyDescent="0.2">
      <c r="C261" s="158" t="s">
        <v>371</v>
      </c>
      <c r="D261" s="158"/>
      <c r="E261" s="158"/>
      <c r="F261" s="81">
        <v>0</v>
      </c>
      <c r="G261" s="82"/>
      <c r="H261" s="71"/>
      <c r="K261" s="84"/>
    </row>
    <row r="262" spans="1:13" ht="18" customHeight="1" x14ac:dyDescent="0.2">
      <c r="C262" s="158" t="s">
        <v>372</v>
      </c>
      <c r="D262" s="158"/>
      <c r="E262" s="158"/>
      <c r="F262" s="150">
        <f>F48</f>
        <v>13211.530000000002</v>
      </c>
      <c r="G262" s="150"/>
      <c r="K262" s="84"/>
    </row>
    <row r="263" spans="1:13" ht="18" customHeight="1" x14ac:dyDescent="0.2">
      <c r="C263" s="189" t="s">
        <v>373</v>
      </c>
      <c r="D263" s="189"/>
      <c r="E263" s="189"/>
      <c r="F263" s="147">
        <f>F258+F259-F260-F261-F262</f>
        <v>297511.83999999997</v>
      </c>
      <c r="G263" s="147"/>
    </row>
    <row r="264" spans="1:13" ht="21" x14ac:dyDescent="0.2">
      <c r="C264" s="194" t="s">
        <v>374</v>
      </c>
      <c r="D264" s="191"/>
      <c r="E264" s="191"/>
      <c r="F264" s="192"/>
      <c r="G264" s="223"/>
    </row>
    <row r="265" spans="1:13" ht="15.75" x14ac:dyDescent="0.2">
      <c r="C265" s="236" t="s">
        <v>20</v>
      </c>
      <c r="D265" s="236"/>
      <c r="E265" s="236"/>
      <c r="F265" s="240" t="s">
        <v>23</v>
      </c>
      <c r="G265" s="240"/>
    </row>
    <row r="266" spans="1:13" ht="17.25" x14ac:dyDescent="0.2">
      <c r="C266" s="246" t="s">
        <v>375</v>
      </c>
      <c r="D266" s="246"/>
      <c r="E266" s="246"/>
      <c r="F266" s="247">
        <v>0</v>
      </c>
      <c r="G266" s="247"/>
      <c r="H266" s="71"/>
    </row>
    <row r="267" spans="1:13" ht="17.25" x14ac:dyDescent="0.2">
      <c r="C267" s="248" t="s">
        <v>376</v>
      </c>
      <c r="D267" s="248"/>
      <c r="E267" s="248"/>
      <c r="F267" s="249">
        <f>F15+F20</f>
        <v>0</v>
      </c>
      <c r="G267" s="250"/>
    </row>
    <row r="268" spans="1:13" ht="17.25" x14ac:dyDescent="0.2">
      <c r="C268" s="248" t="s">
        <v>377</v>
      </c>
      <c r="D268" s="248"/>
      <c r="E268" s="248"/>
      <c r="F268" s="251">
        <f>SUM(F269:G273)</f>
        <v>0</v>
      </c>
      <c r="G268" s="251"/>
    </row>
    <row r="269" spans="1:13" ht="17.25" x14ac:dyDescent="0.2">
      <c r="A269" t="s">
        <v>378</v>
      </c>
      <c r="B269" s="50">
        <v>6</v>
      </c>
      <c r="C269" s="158" t="s">
        <v>378</v>
      </c>
      <c r="D269" s="158"/>
      <c r="E269" s="158"/>
      <c r="F269" s="252">
        <f>SUMIF('[1]TCE - ANEXO IV - Preencher'!$D$1:$D$65536,'CONTÁBIL- FINANCEIRA '!A269,'[1]TCE - ANEXO IV - Preencher'!$N$1:$N$65536)</f>
        <v>0</v>
      </c>
      <c r="G269" s="252"/>
      <c r="H269" s="71"/>
    </row>
    <row r="270" spans="1:13" ht="17.25" x14ac:dyDescent="0.2">
      <c r="A270" t="s">
        <v>379</v>
      </c>
      <c r="B270" s="50">
        <v>6</v>
      </c>
      <c r="C270" s="158" t="s">
        <v>379</v>
      </c>
      <c r="D270" s="158"/>
      <c r="E270" s="158"/>
      <c r="F270" s="252">
        <f>SUMIF('[1]TCE - ANEXO IV - Preencher'!$D$1:$D$65536,'CONTÁBIL- FINANCEIRA '!A270,'[1]TCE - ANEXO IV - Preencher'!$N$1:$N$65536)</f>
        <v>0</v>
      </c>
      <c r="G270" s="252"/>
      <c r="H270" s="71"/>
    </row>
    <row r="271" spans="1:13" ht="18" customHeight="1" x14ac:dyDescent="0.2">
      <c r="A271" t="s">
        <v>380</v>
      </c>
      <c r="B271" s="50">
        <v>7</v>
      </c>
      <c r="C271" s="158" t="s">
        <v>380</v>
      </c>
      <c r="D271" s="158"/>
      <c r="E271" s="158"/>
      <c r="F271" s="252">
        <f>SUMIF('[1]TCE - ANEXO IV - Preencher'!$D$1:$D$65536,'CONTÁBIL- FINANCEIRA '!A271,'[1]TCE - ANEXO IV - Preencher'!$N$1:$N$65536)</f>
        <v>0</v>
      </c>
      <c r="G271" s="252"/>
      <c r="H271" s="71"/>
    </row>
    <row r="272" spans="1:13" ht="17.25" x14ac:dyDescent="0.2">
      <c r="A272" t="s">
        <v>381</v>
      </c>
      <c r="B272" s="50">
        <v>6</v>
      </c>
      <c r="C272" s="158" t="s">
        <v>381</v>
      </c>
      <c r="D272" s="158"/>
      <c r="E272" s="158"/>
      <c r="F272" s="252">
        <f>SUMIF('[1]TCE - ANEXO IV - Preencher'!$D$1:$D$65536,'CONTÁBIL- FINANCEIRA '!A272,'[1]TCE - ANEXO IV - Preencher'!$N$1:$N$65536)</f>
        <v>0</v>
      </c>
      <c r="G272" s="252"/>
      <c r="H272" s="71"/>
    </row>
    <row r="273" spans="1:11" ht="17.25" x14ac:dyDescent="0.2">
      <c r="A273" t="s">
        <v>382</v>
      </c>
      <c r="B273" s="50">
        <v>6</v>
      </c>
      <c r="C273" s="158" t="s">
        <v>382</v>
      </c>
      <c r="D273" s="158"/>
      <c r="E273" s="158"/>
      <c r="F273" s="252">
        <f>SUMIF('[1]TCE - ANEXO IV - Preencher'!$D$1:$D$65536,'CONTÁBIL- FINANCEIRA '!A273,'[1]TCE - ANEXO IV - Preencher'!$N$1:$N$65536)</f>
        <v>0</v>
      </c>
      <c r="G273" s="252"/>
      <c r="H273" s="71"/>
    </row>
    <row r="274" spans="1:11" ht="18.75" x14ac:dyDescent="0.2">
      <c r="C274" s="189" t="s">
        <v>383</v>
      </c>
      <c r="D274" s="189"/>
      <c r="E274" s="189"/>
      <c r="F274" s="147">
        <f>F266+F267-F268</f>
        <v>0</v>
      </c>
      <c r="G274" s="147"/>
      <c r="J274" s="47"/>
      <c r="K274" s="47"/>
    </row>
    <row r="275" spans="1:11" ht="21" x14ac:dyDescent="0.2">
      <c r="C275" s="194" t="s">
        <v>384</v>
      </c>
      <c r="D275" s="253"/>
      <c r="E275" s="253"/>
      <c r="F275" s="254"/>
      <c r="G275" s="254"/>
      <c r="J275" s="47"/>
      <c r="K275" s="47"/>
    </row>
    <row r="276" spans="1:11" ht="15.75" x14ac:dyDescent="0.2">
      <c r="C276" s="236" t="s">
        <v>20</v>
      </c>
      <c r="D276" s="236"/>
      <c r="E276" s="236"/>
      <c r="F276" s="240" t="s">
        <v>23</v>
      </c>
      <c r="G276" s="240"/>
      <c r="J276" s="47"/>
      <c r="K276" s="47"/>
    </row>
    <row r="277" spans="1:11" ht="18.75" x14ac:dyDescent="0.2">
      <c r="C277" s="255" t="s">
        <v>385</v>
      </c>
      <c r="D277" s="255"/>
      <c r="E277" s="255"/>
      <c r="F277" s="256">
        <f>SUMIF('[1]TCE - ANEXO IV - Preencher'!$D$1:$D$65536,'CONTÁBIL- FINANCEIRA '!#REF!,'[1]TCE - ANEXO IV - Preencher'!$N$1:$N$65536)</f>
        <v>0</v>
      </c>
      <c r="G277" s="256"/>
      <c r="J277" s="47"/>
      <c r="K277" s="47"/>
    </row>
    <row r="278" spans="1:11" ht="18.75" x14ac:dyDescent="0.2">
      <c r="C278" s="257" t="s">
        <v>386</v>
      </c>
      <c r="D278" s="257"/>
      <c r="E278" s="257"/>
      <c r="F278" s="232">
        <f>F277</f>
        <v>0</v>
      </c>
      <c r="G278" s="232"/>
      <c r="J278" s="47"/>
      <c r="K278" s="47"/>
    </row>
    <row r="279" spans="1:11" ht="18.75" x14ac:dyDescent="0.2">
      <c r="C279" s="258" t="s">
        <v>387</v>
      </c>
      <c r="D279" s="253"/>
      <c r="E279" s="253"/>
      <c r="F279" s="254"/>
      <c r="G279" s="254"/>
      <c r="J279" s="47"/>
      <c r="K279" s="47"/>
    </row>
    <row r="280" spans="1:11" ht="15.75" hidden="1" customHeight="1" x14ac:dyDescent="0.2">
      <c r="D280" s="85" t="s">
        <v>388</v>
      </c>
      <c r="E280" s="117" t="s">
        <v>152</v>
      </c>
      <c r="F280" s="118" t="s">
        <v>388</v>
      </c>
      <c r="G280" s="118"/>
      <c r="J280" s="47"/>
      <c r="K280" s="47"/>
    </row>
    <row r="281" spans="1:11" ht="25.5" hidden="1" x14ac:dyDescent="0.2">
      <c r="C281" s="178"/>
      <c r="D281" s="259" t="s">
        <v>389</v>
      </c>
      <c r="E281" s="122" t="s">
        <v>155</v>
      </c>
      <c r="F281" s="260" t="s">
        <v>156</v>
      </c>
      <c r="G281" s="261"/>
      <c r="J281" s="47"/>
      <c r="K281" s="47"/>
    </row>
    <row r="282" spans="1:11" hidden="1" x14ac:dyDescent="0.2">
      <c r="J282" s="47"/>
      <c r="K282" s="47"/>
    </row>
    <row r="283" spans="1:11" hidden="1" x14ac:dyDescent="0.2">
      <c r="J283" s="47"/>
      <c r="K283" s="47"/>
    </row>
    <row r="284" spans="1:11" hidden="1" x14ac:dyDescent="0.2">
      <c r="D284" s="85" t="s">
        <v>13</v>
      </c>
      <c r="J284" s="47"/>
      <c r="K284" s="47"/>
    </row>
    <row r="285" spans="1:11" hidden="1" x14ac:dyDescent="0.2">
      <c r="D285" s="85" t="s">
        <v>390</v>
      </c>
      <c r="J285" s="47"/>
      <c r="K285" s="47"/>
    </row>
    <row r="286" spans="1:11" hidden="1" x14ac:dyDescent="0.2"/>
    <row r="287" spans="1:11" hidden="1" x14ac:dyDescent="0.2"/>
    <row r="288" spans="1:11" hidden="1" x14ac:dyDescent="0.2"/>
    <row r="289" x14ac:dyDescent="0.2"/>
    <row r="290"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x14ac:dyDescent="0.2"/>
    <row r="306" x14ac:dyDescent="0.2"/>
    <row r="307" x14ac:dyDescent="0.2"/>
    <row r="308" x14ac:dyDescent="0.2"/>
    <row r="309" x14ac:dyDescent="0.2"/>
    <row r="310" x14ac:dyDescent="0.2"/>
    <row r="311" x14ac:dyDescent="0.2"/>
  </sheetData>
  <mergeCells count="491">
    <mergeCell ref="C278:E278"/>
    <mergeCell ref="F278:G278"/>
    <mergeCell ref="F280:G280"/>
    <mergeCell ref="C274:E274"/>
    <mergeCell ref="F274:G274"/>
    <mergeCell ref="C276:E276"/>
    <mergeCell ref="F276:G276"/>
    <mergeCell ref="C277:E277"/>
    <mergeCell ref="F277:G277"/>
    <mergeCell ref="C271:E271"/>
    <mergeCell ref="F271:G271"/>
    <mergeCell ref="C272:E272"/>
    <mergeCell ref="F272:G272"/>
    <mergeCell ref="C273:E273"/>
    <mergeCell ref="F273:G273"/>
    <mergeCell ref="C268:E268"/>
    <mergeCell ref="F268:G268"/>
    <mergeCell ref="C269:E269"/>
    <mergeCell ref="F269:G269"/>
    <mergeCell ref="C270:E270"/>
    <mergeCell ref="F270:G270"/>
    <mergeCell ref="C265:E265"/>
    <mergeCell ref="F265:G265"/>
    <mergeCell ref="C266:E266"/>
    <mergeCell ref="F266:G266"/>
    <mergeCell ref="C267:E267"/>
    <mergeCell ref="F267:G267"/>
    <mergeCell ref="C261:E261"/>
    <mergeCell ref="F261:G261"/>
    <mergeCell ref="C262:E262"/>
    <mergeCell ref="F262:G262"/>
    <mergeCell ref="C263:E263"/>
    <mergeCell ref="F263:G263"/>
    <mergeCell ref="C258:E258"/>
    <mergeCell ref="F258:G258"/>
    <mergeCell ref="C259:E259"/>
    <mergeCell ref="F259:G259"/>
    <mergeCell ref="C260:E260"/>
    <mergeCell ref="F260:G260"/>
    <mergeCell ref="C253:E253"/>
    <mergeCell ref="F253:G253"/>
    <mergeCell ref="C255:E255"/>
    <mergeCell ref="F255:G255"/>
    <mergeCell ref="C257:E257"/>
    <mergeCell ref="F257:G257"/>
    <mergeCell ref="C250:E250"/>
    <mergeCell ref="F250:G250"/>
    <mergeCell ref="C251:E251"/>
    <mergeCell ref="F251:G251"/>
    <mergeCell ref="C252:E252"/>
    <mergeCell ref="F252:G252"/>
    <mergeCell ref="C245:E245"/>
    <mergeCell ref="F245:G245"/>
    <mergeCell ref="C247:D247"/>
    <mergeCell ref="C248:E248"/>
    <mergeCell ref="F248:G248"/>
    <mergeCell ref="C249:E249"/>
    <mergeCell ref="F249:G249"/>
    <mergeCell ref="C242:E242"/>
    <mergeCell ref="F242:G242"/>
    <mergeCell ref="C243:E243"/>
    <mergeCell ref="F243:G243"/>
    <mergeCell ref="C244:E244"/>
    <mergeCell ref="F244:G244"/>
    <mergeCell ref="C237:E237"/>
    <mergeCell ref="F237:G237"/>
    <mergeCell ref="C238:E238"/>
    <mergeCell ref="C239:E239"/>
    <mergeCell ref="C240:D240"/>
    <mergeCell ref="C241:E241"/>
    <mergeCell ref="F241:G241"/>
    <mergeCell ref="C234:E234"/>
    <mergeCell ref="F234:G234"/>
    <mergeCell ref="C235:E235"/>
    <mergeCell ref="F235:G235"/>
    <mergeCell ref="C236:E236"/>
    <mergeCell ref="F236:G236"/>
    <mergeCell ref="C227:D227"/>
    <mergeCell ref="F227:G227"/>
    <mergeCell ref="C228:D228"/>
    <mergeCell ref="F228:G228"/>
    <mergeCell ref="C229:G230"/>
    <mergeCell ref="C233:E233"/>
    <mergeCell ref="F233:G233"/>
    <mergeCell ref="C222:E222"/>
    <mergeCell ref="F222:G222"/>
    <mergeCell ref="C224:E224"/>
    <mergeCell ref="F224:G224"/>
    <mergeCell ref="C226:D226"/>
    <mergeCell ref="F226:G226"/>
    <mergeCell ref="C219:E219"/>
    <mergeCell ref="F219:G219"/>
    <mergeCell ref="C220:E220"/>
    <mergeCell ref="F220:G220"/>
    <mergeCell ref="C221:E221"/>
    <mergeCell ref="F221:G221"/>
    <mergeCell ref="C216:E216"/>
    <mergeCell ref="F216:G216"/>
    <mergeCell ref="C217:E217"/>
    <mergeCell ref="F217:G217"/>
    <mergeCell ref="C218:E218"/>
    <mergeCell ref="F218:G218"/>
    <mergeCell ref="C210:E210"/>
    <mergeCell ref="F210:G210"/>
    <mergeCell ref="C211:E211"/>
    <mergeCell ref="F211:G211"/>
    <mergeCell ref="C212:E212"/>
    <mergeCell ref="F212:G212"/>
    <mergeCell ref="C205:E205"/>
    <mergeCell ref="F205:G205"/>
    <mergeCell ref="C208:E208"/>
    <mergeCell ref="F208:G208"/>
    <mergeCell ref="C209:E209"/>
    <mergeCell ref="F209:G209"/>
    <mergeCell ref="C202:E202"/>
    <mergeCell ref="F202:G202"/>
    <mergeCell ref="C203:E203"/>
    <mergeCell ref="F203:G203"/>
    <mergeCell ref="C204:E204"/>
    <mergeCell ref="F204:G204"/>
    <mergeCell ref="C196:D196"/>
    <mergeCell ref="E196:G196"/>
    <mergeCell ref="C197:D197"/>
    <mergeCell ref="E197:G197"/>
    <mergeCell ref="D199:E199"/>
    <mergeCell ref="C201:E201"/>
    <mergeCell ref="F201:G201"/>
    <mergeCell ref="C186:G186"/>
    <mergeCell ref="F188:G188"/>
    <mergeCell ref="F189:G189"/>
    <mergeCell ref="C190:C194"/>
    <mergeCell ref="F190:G190"/>
    <mergeCell ref="F191:F193"/>
    <mergeCell ref="G191:G193"/>
    <mergeCell ref="F194:F195"/>
    <mergeCell ref="G194:G195"/>
    <mergeCell ref="D195:E195"/>
    <mergeCell ref="C183:E183"/>
    <mergeCell ref="F183:G183"/>
    <mergeCell ref="C184:E184"/>
    <mergeCell ref="F184:G184"/>
    <mergeCell ref="C185:E185"/>
    <mergeCell ref="F185:G185"/>
    <mergeCell ref="C180:E180"/>
    <mergeCell ref="F180:G180"/>
    <mergeCell ref="C181:E181"/>
    <mergeCell ref="F181:G181"/>
    <mergeCell ref="C182:E182"/>
    <mergeCell ref="F182:G182"/>
    <mergeCell ref="C177:E177"/>
    <mergeCell ref="F177:G177"/>
    <mergeCell ref="C178:E178"/>
    <mergeCell ref="F178:G178"/>
    <mergeCell ref="C179:E179"/>
    <mergeCell ref="F179:G179"/>
    <mergeCell ref="C174:E174"/>
    <mergeCell ref="F174:G174"/>
    <mergeCell ref="C175:E175"/>
    <mergeCell ref="F175:G175"/>
    <mergeCell ref="C176:E176"/>
    <mergeCell ref="F176:G176"/>
    <mergeCell ref="C171:E171"/>
    <mergeCell ref="F171:G171"/>
    <mergeCell ref="C172:E172"/>
    <mergeCell ref="F172:G172"/>
    <mergeCell ref="C173:E173"/>
    <mergeCell ref="F173:G173"/>
    <mergeCell ref="C168:E168"/>
    <mergeCell ref="F168:G168"/>
    <mergeCell ref="C169:E169"/>
    <mergeCell ref="F169:G169"/>
    <mergeCell ref="C170:E170"/>
    <mergeCell ref="F170:G170"/>
    <mergeCell ref="C165:E165"/>
    <mergeCell ref="F165:G165"/>
    <mergeCell ref="C166:E166"/>
    <mergeCell ref="F166:G166"/>
    <mergeCell ref="C167:E167"/>
    <mergeCell ref="F167:G167"/>
    <mergeCell ref="C162:E162"/>
    <mergeCell ref="F162:G162"/>
    <mergeCell ref="C163:E163"/>
    <mergeCell ref="F163:G163"/>
    <mergeCell ref="C164:E164"/>
    <mergeCell ref="F164:G164"/>
    <mergeCell ref="C159:E159"/>
    <mergeCell ref="F159:G159"/>
    <mergeCell ref="C160:E160"/>
    <mergeCell ref="F160:G160"/>
    <mergeCell ref="C161:E161"/>
    <mergeCell ref="F161:G161"/>
    <mergeCell ref="C156:E156"/>
    <mergeCell ref="F156:G156"/>
    <mergeCell ref="C157:E157"/>
    <mergeCell ref="F157:G157"/>
    <mergeCell ref="C158:E158"/>
    <mergeCell ref="F158:G158"/>
    <mergeCell ref="C153:E153"/>
    <mergeCell ref="F153:G153"/>
    <mergeCell ref="C154:E154"/>
    <mergeCell ref="F154:G154"/>
    <mergeCell ref="C155:E155"/>
    <mergeCell ref="F155:G155"/>
    <mergeCell ref="C150:E150"/>
    <mergeCell ref="F150:G150"/>
    <mergeCell ref="C151:E151"/>
    <mergeCell ref="F151:G151"/>
    <mergeCell ref="C152:E152"/>
    <mergeCell ref="F152:G152"/>
    <mergeCell ref="C147:E147"/>
    <mergeCell ref="F147:G147"/>
    <mergeCell ref="C148:E148"/>
    <mergeCell ref="F148:G148"/>
    <mergeCell ref="C149:E149"/>
    <mergeCell ref="F149:G149"/>
    <mergeCell ref="C144:E144"/>
    <mergeCell ref="F144:G144"/>
    <mergeCell ref="C145:E145"/>
    <mergeCell ref="F145:G145"/>
    <mergeCell ref="C146:E146"/>
    <mergeCell ref="F146:G146"/>
    <mergeCell ref="C141:E141"/>
    <mergeCell ref="F141:G141"/>
    <mergeCell ref="C142:E142"/>
    <mergeCell ref="F142:G142"/>
    <mergeCell ref="C143:E143"/>
    <mergeCell ref="F143:G143"/>
    <mergeCell ref="C138:E138"/>
    <mergeCell ref="F138:G138"/>
    <mergeCell ref="C139:E139"/>
    <mergeCell ref="F139:G139"/>
    <mergeCell ref="C140:E140"/>
    <mergeCell ref="F140:G140"/>
    <mergeCell ref="C135:E135"/>
    <mergeCell ref="F135:G135"/>
    <mergeCell ref="C136:E136"/>
    <mergeCell ref="F136:G136"/>
    <mergeCell ref="C137:E137"/>
    <mergeCell ref="F137:G137"/>
    <mergeCell ref="C132:E132"/>
    <mergeCell ref="F132:G132"/>
    <mergeCell ref="C133:E133"/>
    <mergeCell ref="F133:G133"/>
    <mergeCell ref="C134:E134"/>
    <mergeCell ref="F134:G134"/>
    <mergeCell ref="C129:E129"/>
    <mergeCell ref="F129:G129"/>
    <mergeCell ref="C130:E130"/>
    <mergeCell ref="F130:G130"/>
    <mergeCell ref="C131:E131"/>
    <mergeCell ref="F131:G131"/>
    <mergeCell ref="C126:E126"/>
    <mergeCell ref="F126:G126"/>
    <mergeCell ref="C127:E127"/>
    <mergeCell ref="F127:G127"/>
    <mergeCell ref="C128:E128"/>
    <mergeCell ref="F128:G128"/>
    <mergeCell ref="C123:E123"/>
    <mergeCell ref="F123:G123"/>
    <mergeCell ref="C124:E124"/>
    <mergeCell ref="F124:G124"/>
    <mergeCell ref="C125:E125"/>
    <mergeCell ref="F125:G125"/>
    <mergeCell ref="C120:E120"/>
    <mergeCell ref="F120:G120"/>
    <mergeCell ref="C121:E121"/>
    <mergeCell ref="F121:G121"/>
    <mergeCell ref="C122:E122"/>
    <mergeCell ref="F122:G122"/>
    <mergeCell ref="C117:E117"/>
    <mergeCell ref="F117:G117"/>
    <mergeCell ref="C118:E118"/>
    <mergeCell ref="F118:G118"/>
    <mergeCell ref="C119:E119"/>
    <mergeCell ref="F119:G119"/>
    <mergeCell ref="C114:E114"/>
    <mergeCell ref="F114:G114"/>
    <mergeCell ref="C115:E115"/>
    <mergeCell ref="F115:G115"/>
    <mergeCell ref="C116:E116"/>
    <mergeCell ref="F116:G116"/>
    <mergeCell ref="C111:E111"/>
    <mergeCell ref="F111:G111"/>
    <mergeCell ref="C112:E112"/>
    <mergeCell ref="F112:G112"/>
    <mergeCell ref="C113:E113"/>
    <mergeCell ref="F113:G113"/>
    <mergeCell ref="C108:E108"/>
    <mergeCell ref="F108:G108"/>
    <mergeCell ref="C109:E109"/>
    <mergeCell ref="F109:G109"/>
    <mergeCell ref="C110:E110"/>
    <mergeCell ref="F110:G110"/>
    <mergeCell ref="C105:E105"/>
    <mergeCell ref="F105:G105"/>
    <mergeCell ref="C106:E106"/>
    <mergeCell ref="F106:G106"/>
    <mergeCell ref="C107:E107"/>
    <mergeCell ref="F107:G107"/>
    <mergeCell ref="C102:E102"/>
    <mergeCell ref="F102:G102"/>
    <mergeCell ref="C103:E103"/>
    <mergeCell ref="F103:G103"/>
    <mergeCell ref="C104:E104"/>
    <mergeCell ref="F104:G104"/>
    <mergeCell ref="C99:E99"/>
    <mergeCell ref="F99:G99"/>
    <mergeCell ref="C100:E100"/>
    <mergeCell ref="F100:G100"/>
    <mergeCell ref="C101:E101"/>
    <mergeCell ref="F101:G101"/>
    <mergeCell ref="C96:D96"/>
    <mergeCell ref="E96:G96"/>
    <mergeCell ref="C97:D97"/>
    <mergeCell ref="E97:G97"/>
    <mergeCell ref="C98:E98"/>
    <mergeCell ref="F98:G98"/>
    <mergeCell ref="F87:G87"/>
    <mergeCell ref="F88:G88"/>
    <mergeCell ref="F89:G89"/>
    <mergeCell ref="C90:C94"/>
    <mergeCell ref="F90:G90"/>
    <mergeCell ref="F91:F93"/>
    <mergeCell ref="G91:G93"/>
    <mergeCell ref="F94:F95"/>
    <mergeCell ref="G94:G95"/>
    <mergeCell ref="D95:E95"/>
    <mergeCell ref="C84:E84"/>
    <mergeCell ref="F84:G84"/>
    <mergeCell ref="C85:E85"/>
    <mergeCell ref="F85:G85"/>
    <mergeCell ref="C86:E86"/>
    <mergeCell ref="F86:G86"/>
    <mergeCell ref="C81:E81"/>
    <mergeCell ref="F81:G81"/>
    <mergeCell ref="C82:E82"/>
    <mergeCell ref="F82:G82"/>
    <mergeCell ref="C83:E83"/>
    <mergeCell ref="F83:G83"/>
    <mergeCell ref="C78:E78"/>
    <mergeCell ref="F78:G78"/>
    <mergeCell ref="C79:E79"/>
    <mergeCell ref="F79:G79"/>
    <mergeCell ref="C80:E80"/>
    <mergeCell ref="F80:G80"/>
    <mergeCell ref="C75:E75"/>
    <mergeCell ref="F75:G75"/>
    <mergeCell ref="C76:E76"/>
    <mergeCell ref="F76:G76"/>
    <mergeCell ref="C77:E77"/>
    <mergeCell ref="F77:G77"/>
    <mergeCell ref="C72:E72"/>
    <mergeCell ref="F72:G72"/>
    <mergeCell ref="C73:E73"/>
    <mergeCell ref="F73:G73"/>
    <mergeCell ref="C74:E74"/>
    <mergeCell ref="F74:G74"/>
    <mergeCell ref="C69:E69"/>
    <mergeCell ref="F69:G69"/>
    <mergeCell ref="C70:E70"/>
    <mergeCell ref="F70:G70"/>
    <mergeCell ref="C71:E71"/>
    <mergeCell ref="F71:G71"/>
    <mergeCell ref="C66:E66"/>
    <mergeCell ref="F66:G66"/>
    <mergeCell ref="C67:E67"/>
    <mergeCell ref="F67:G67"/>
    <mergeCell ref="C68:E68"/>
    <mergeCell ref="F68:G68"/>
    <mergeCell ref="C63:E63"/>
    <mergeCell ref="F63:G63"/>
    <mergeCell ref="C64:E64"/>
    <mergeCell ref="F64:G64"/>
    <mergeCell ref="C65:E65"/>
    <mergeCell ref="F65:G65"/>
    <mergeCell ref="C60:E60"/>
    <mergeCell ref="F60:G60"/>
    <mergeCell ref="C61:E61"/>
    <mergeCell ref="F61:G61"/>
    <mergeCell ref="C62:E62"/>
    <mergeCell ref="F62:G62"/>
    <mergeCell ref="C57:E57"/>
    <mergeCell ref="F57:G57"/>
    <mergeCell ref="C58:E58"/>
    <mergeCell ref="F58:G58"/>
    <mergeCell ref="C59:E59"/>
    <mergeCell ref="F59:G59"/>
    <mergeCell ref="C54:E54"/>
    <mergeCell ref="F54:G54"/>
    <mergeCell ref="C55:E55"/>
    <mergeCell ref="F55:G55"/>
    <mergeCell ref="C56:E56"/>
    <mergeCell ref="F56:G56"/>
    <mergeCell ref="C51:E51"/>
    <mergeCell ref="F51:G51"/>
    <mergeCell ref="C52:E52"/>
    <mergeCell ref="F52:G52"/>
    <mergeCell ref="C53:E53"/>
    <mergeCell ref="F53:G53"/>
    <mergeCell ref="C48:E48"/>
    <mergeCell ref="F48:G48"/>
    <mergeCell ref="C49:E49"/>
    <mergeCell ref="F49:G49"/>
    <mergeCell ref="C50:E50"/>
    <mergeCell ref="F50:G50"/>
    <mergeCell ref="C45:E45"/>
    <mergeCell ref="F45:G45"/>
    <mergeCell ref="C46:E46"/>
    <mergeCell ref="F46:G46"/>
    <mergeCell ref="C47:E47"/>
    <mergeCell ref="F47:G47"/>
    <mergeCell ref="C42:E42"/>
    <mergeCell ref="F42:G42"/>
    <mergeCell ref="C43:E43"/>
    <mergeCell ref="F43:G43"/>
    <mergeCell ref="C44:E44"/>
    <mergeCell ref="F44:G44"/>
    <mergeCell ref="C39:E39"/>
    <mergeCell ref="F39:G39"/>
    <mergeCell ref="C40:E40"/>
    <mergeCell ref="F40:G40"/>
    <mergeCell ref="C41:E41"/>
    <mergeCell ref="F41:G41"/>
    <mergeCell ref="C36:E36"/>
    <mergeCell ref="F36:G36"/>
    <mergeCell ref="C37:E37"/>
    <mergeCell ref="F37:G37"/>
    <mergeCell ref="C38:E38"/>
    <mergeCell ref="F38:G38"/>
    <mergeCell ref="C33:E33"/>
    <mergeCell ref="F33:G33"/>
    <mergeCell ref="C34:E34"/>
    <mergeCell ref="F34:G34"/>
    <mergeCell ref="C35:E35"/>
    <mergeCell ref="F35:G35"/>
    <mergeCell ref="C30:E30"/>
    <mergeCell ref="F30:G30"/>
    <mergeCell ref="C31:E31"/>
    <mergeCell ref="F31:G31"/>
    <mergeCell ref="C32:E32"/>
    <mergeCell ref="F32:G32"/>
    <mergeCell ref="C26:E26"/>
    <mergeCell ref="F26:G26"/>
    <mergeCell ref="C27:E27"/>
    <mergeCell ref="C28:E28"/>
    <mergeCell ref="F28:G28"/>
    <mergeCell ref="C29:E29"/>
    <mergeCell ref="F29:G29"/>
    <mergeCell ref="C23:E23"/>
    <mergeCell ref="F23:G23"/>
    <mergeCell ref="C24:E24"/>
    <mergeCell ref="F24:G24"/>
    <mergeCell ref="C25:E25"/>
    <mergeCell ref="F25:G25"/>
    <mergeCell ref="C20:E20"/>
    <mergeCell ref="F20:G20"/>
    <mergeCell ref="C21:E21"/>
    <mergeCell ref="F21:G21"/>
    <mergeCell ref="C22:E22"/>
    <mergeCell ref="F22:G22"/>
    <mergeCell ref="C17:E17"/>
    <mergeCell ref="F17:G17"/>
    <mergeCell ref="C18:E18"/>
    <mergeCell ref="F18:G18"/>
    <mergeCell ref="C19:E19"/>
    <mergeCell ref="F19:G19"/>
    <mergeCell ref="C14:E14"/>
    <mergeCell ref="F14:G14"/>
    <mergeCell ref="C15:E15"/>
    <mergeCell ref="F15:G15"/>
    <mergeCell ref="C16:E16"/>
    <mergeCell ref="F16:G16"/>
    <mergeCell ref="C10:E10"/>
    <mergeCell ref="C11:E11"/>
    <mergeCell ref="F11:G11"/>
    <mergeCell ref="C12:E12"/>
    <mergeCell ref="F12:G12"/>
    <mergeCell ref="C13:E13"/>
    <mergeCell ref="F13:G13"/>
    <mergeCell ref="D6:E6"/>
    <mergeCell ref="I6:J6"/>
    <mergeCell ref="C7:D7"/>
    <mergeCell ref="C8:D8"/>
    <mergeCell ref="C9:E9"/>
    <mergeCell ref="F9:G9"/>
    <mergeCell ref="F1:G1"/>
    <mergeCell ref="F2:F4"/>
    <mergeCell ref="G2:G4"/>
    <mergeCell ref="F5:F6"/>
    <mergeCell ref="G5:G6"/>
    <mergeCell ref="I5:J5"/>
  </mergeCells>
  <conditionalFormatting sqref="F182:G182 F179:G179">
    <cfRule type="cellIs" dxfId="1" priority="2" stopIfTrue="1" operator="lessThan">
      <formula>0</formula>
    </cfRule>
  </conditionalFormatting>
  <conditionalFormatting sqref="G8">
    <cfRule type="expression" dxfId="0" priority="1" stopIfTrue="1">
      <formula>MOD(ROW(),2)=0</formula>
    </cfRule>
  </conditionalFormatting>
  <dataValidations count="1">
    <dataValidation type="list" allowBlank="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xr:uid="{7E411F0F-33C6-4BFA-889F-563F86701309}">
      <formula1>$D$284:$D$285</formula1>
      <formula2>0</formula2>
    </dataValidation>
  </dataValidations>
  <printOptions horizontalCentered="1"/>
  <pageMargins left="0.23622047244094491" right="0.23622047244094491" top="0.23622047244094491" bottom="0.15748031496062992" header="0.31496062992125984" footer="0.15748031496062992"/>
  <pageSetup paperSize="9" scale="45" firstPageNumber="0" fitToHeight="0" orientation="portrait" horizontalDpi="300" verticalDpi="300" r:id="rId1"/>
  <headerFooter alignWithMargins="0"/>
  <rowBreaks count="2" manualBreakCount="2">
    <brk id="89" min="2" max="6" man="1"/>
    <brk id="189" min="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8</vt:i4>
      </vt:variant>
    </vt:vector>
  </HeadingPairs>
  <TitlesOfParts>
    <vt:vector size="9" baseType="lpstr">
      <vt:lpstr>CONTÁBIL- FINANCEIRA </vt:lpstr>
      <vt:lpstr>'CONTÁBIL- FINANCEIRA '!Area_de_impressao</vt:lpstr>
      <vt:lpstr>'CONTÁBIL- FINANCEIRA '!Excel_BuiltIn__FilterDatabase</vt:lpstr>
      <vt:lpstr>NÃO</vt:lpstr>
      <vt:lpstr>'CONTÁBIL- FINANCEIRA '!Print_Area_0</vt:lpstr>
      <vt:lpstr>'CONTÁBIL- FINANCEIRA '!Print_Area_0_0</vt:lpstr>
      <vt:lpstr>'CONTÁBIL- FINANCEIRA '!Print_Area_0_0_0</vt:lpstr>
      <vt:lpstr>'CONTÁBIL- FINANCEIRA '!Print_Area_0_0_0_0</vt:lpstr>
      <vt:lpstr>'CONTÁBIL- FINANCEIRA '!Print_Area_0_0_0_0_0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2020-08-13T11:57:19Z</dcterms:created>
  <dcterms:modified xsi:type="dcterms:W3CDTF">2020-08-13T11:59:50Z</dcterms:modified>
</cp:coreProperties>
</file>